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dovisning\BOKSLUT\Delårsrapporter\Kvartalsdata\"/>
    </mc:Choice>
  </mc:AlternateContent>
  <xr:revisionPtr revIDLastSave="0" documentId="13_ncr:1_{B2FEF73D-2128-415E-BA55-1B52EED1581C}" xr6:coauthVersionLast="47" xr6:coauthVersionMax="47" xr10:uidLastSave="{00000000-0000-0000-0000-000000000000}"/>
  <bookViews>
    <workbookView xWindow="-108" yWindow="-108" windowWidth="30936" windowHeight="16776" tabRatio="826" xr2:uid="{8F47A5CF-C299-4F1E-80A8-D5440523503F}"/>
  </bookViews>
  <sheets>
    <sheet name="RR och noter-Q" sheetId="1" r:id="rId1"/>
    <sheet name="BR och noter-Q" sheetId="2" r:id="rId2"/>
    <sheet name="Kassaflöde-Q" sheetId="9" r:id="rId3"/>
    <sheet name="Segment-Q" sheetId="10" r:id="rId4"/>
    <sheet name="Nyckeltal-Q" sheetId="8" r:id="rId5"/>
    <sheet name="Alternativa nyckeltal-Q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6" l="1"/>
  <c r="B22" i="6"/>
  <c r="B21" i="6"/>
  <c r="B23" i="6" s="1"/>
  <c r="B15" i="6"/>
  <c r="B16" i="6"/>
  <c r="B17" i="6"/>
  <c r="B13" i="6"/>
  <c r="B9" i="6"/>
  <c r="C19" i="6" l="1"/>
  <c r="C21" i="6" s="1"/>
  <c r="C9" i="6"/>
  <c r="C11" i="6" l="1"/>
  <c r="C13" i="6" s="1"/>
  <c r="D20" i="6"/>
  <c r="D19" i="6"/>
  <c r="D21" i="6" s="1"/>
  <c r="D15" i="6"/>
  <c r="D9" i="6"/>
  <c r="D11" i="6" l="1"/>
  <c r="D13" i="6" s="1"/>
  <c r="E20" i="6"/>
  <c r="E19" i="6"/>
  <c r="E21" i="6" s="1"/>
  <c r="E15" i="6"/>
  <c r="E9" i="6"/>
  <c r="E5" i="6"/>
  <c r="F5" i="6"/>
  <c r="G5" i="6"/>
  <c r="H5" i="6"/>
  <c r="I5" i="6"/>
  <c r="J5" i="6"/>
  <c r="K5" i="6"/>
  <c r="E11" i="6" l="1"/>
  <c r="E13" i="6" s="1"/>
  <c r="E26" i="1"/>
  <c r="E29" i="1" s="1"/>
  <c r="F20" i="6" l="1"/>
  <c r="F19" i="6"/>
  <c r="F21" i="6" s="1"/>
  <c r="F15" i="6"/>
  <c r="F13" i="6"/>
  <c r="F26" i="1" l="1"/>
  <c r="F29" i="1" s="1"/>
  <c r="G20" i="1" l="1"/>
  <c r="G21" i="6" l="1"/>
  <c r="G9" i="6"/>
  <c r="C16" i="6" l="1"/>
  <c r="C17" i="6" s="1"/>
  <c r="D16" i="6"/>
  <c r="E16" i="6"/>
  <c r="E17" i="6"/>
  <c r="D17" i="6"/>
  <c r="F16" i="6"/>
  <c r="F17" i="6" s="1"/>
  <c r="G11" i="6"/>
  <c r="G13" i="6" s="1"/>
  <c r="H20" i="6"/>
  <c r="H15" i="6"/>
  <c r="H19" i="6" s="1"/>
  <c r="H9" i="6"/>
  <c r="H11" i="6" s="1"/>
  <c r="H13" i="6" s="1"/>
  <c r="D22" i="6" l="1"/>
  <c r="D23" i="6" s="1"/>
  <c r="C22" i="6"/>
  <c r="C23" i="6" s="1"/>
  <c r="F22" i="6"/>
  <c r="F23" i="6" s="1"/>
  <c r="E22" i="6"/>
  <c r="E23" i="6" s="1"/>
  <c r="H21" i="6"/>
  <c r="I20" i="6"/>
  <c r="K19" i="6"/>
  <c r="I15" i="6"/>
  <c r="I9" i="6"/>
  <c r="I11" i="6" l="1"/>
  <c r="I13" i="6" s="1"/>
  <c r="I19" i="6"/>
  <c r="I21" i="6" s="1"/>
  <c r="I40" i="1"/>
  <c r="I29" i="2"/>
  <c r="I10" i="2"/>
  <c r="I29" i="1" l="1"/>
  <c r="J20" i="6"/>
  <c r="J15" i="6"/>
  <c r="J19" i="6" s="1"/>
  <c r="J13" i="6"/>
  <c r="J9" i="6"/>
  <c r="J21" i="6" l="1"/>
  <c r="J40" i="1"/>
  <c r="K29" i="2" l="1"/>
  <c r="K21" i="6" l="1"/>
  <c r="K9" i="6"/>
  <c r="I16" i="6" s="1"/>
  <c r="I17" i="6" s="1"/>
  <c r="G16" i="6" l="1"/>
  <c r="G17" i="6" s="1"/>
  <c r="H16" i="6"/>
  <c r="H17" i="6" s="1"/>
  <c r="K16" i="6"/>
  <c r="K17" i="6" s="1"/>
  <c r="J16" i="6"/>
  <c r="J17" i="6" s="1"/>
  <c r="K11" i="6"/>
  <c r="K13" i="6" s="1"/>
  <c r="G22" i="6" s="1"/>
  <c r="G23" i="6" s="1"/>
  <c r="K40" i="1"/>
  <c r="I22" i="6" l="1"/>
  <c r="I23" i="6" s="1"/>
  <c r="H22" i="6"/>
  <c r="H23" i="6" s="1"/>
  <c r="K22" i="6"/>
  <c r="K23" i="6" s="1"/>
  <c r="J22" i="6"/>
  <c r="J23" i="6" s="1"/>
  <c r="K29" i="1"/>
  <c r="L20" i="6" l="1"/>
  <c r="L15" i="6"/>
  <c r="L17" i="6" l="1"/>
  <c r="L19" i="6"/>
  <c r="L21" i="6" s="1"/>
  <c r="L23" i="6" s="1"/>
  <c r="L29" i="1"/>
  <c r="L52" i="2" l="1"/>
  <c r="L29" i="2" l="1"/>
  <c r="L40" i="1" l="1"/>
  <c r="M20" i="6" l="1"/>
  <c r="M15" i="6"/>
  <c r="M17" i="6" l="1"/>
  <c r="M19" i="6"/>
  <c r="M21" i="6" s="1"/>
  <c r="M23" i="6" s="1"/>
  <c r="M35" i="2"/>
  <c r="M29" i="2"/>
  <c r="M40" i="1" l="1"/>
  <c r="N20" i="6"/>
  <c r="N21" i="6" s="1"/>
  <c r="N23" i="6" s="1"/>
  <c r="N15" i="6"/>
  <c r="N17" i="6" s="1"/>
  <c r="N40" i="1" l="1"/>
</calcChain>
</file>

<file path=xl/sharedStrings.xml><?xml version="1.0" encoding="utf-8"?>
<sst xmlns="http://schemas.openxmlformats.org/spreadsheetml/2006/main" count="381" uniqueCount="213">
  <si>
    <t>Resultaträkning</t>
  </si>
  <si>
    <t>Premieintäkter för egen räkning</t>
  </si>
  <si>
    <t>Kapitalavkastning överförd från ﬁnansrörelsen</t>
  </si>
  <si>
    <t xml:space="preserve">Försäkringsersättningar för egen räkning </t>
  </si>
  <si>
    <t>Driftskostnader</t>
  </si>
  <si>
    <t>Skadeförsäkringsrörelsens tekniska resultat</t>
  </si>
  <si>
    <t xml:space="preserve">Icke-teknisk redovisning </t>
  </si>
  <si>
    <t>Kapitalavkastning, intäkter</t>
  </si>
  <si>
    <t>Kapitalavkastning, kostnader</t>
  </si>
  <si>
    <t>Kapitalförvaltningens resultat</t>
  </si>
  <si>
    <t>Kapitalavkastning överförd till skadeförsäkringsrörelsen</t>
  </si>
  <si>
    <t>Övriga icke-tekniska intäkter</t>
  </si>
  <si>
    <t>Övriga icke-tekniska kostnader</t>
  </si>
  <si>
    <t>Resultat före bokslutsdispositioner och skatt</t>
  </si>
  <si>
    <t>Bokslutsdispositioner</t>
  </si>
  <si>
    <t>Resultat före skatt</t>
  </si>
  <si>
    <t>Skatt på periodens resultat</t>
  </si>
  <si>
    <t>Periodens resultat</t>
  </si>
  <si>
    <t>Rapport över totalresultat</t>
  </si>
  <si>
    <t>Poster som kan komma att återföras till resultatet</t>
  </si>
  <si>
    <t>Omräkningsdifferenser i utlandsverksamhet</t>
  </si>
  <si>
    <t>Periodens totalresultat</t>
  </si>
  <si>
    <t>Q3 2021</t>
  </si>
  <si>
    <t>Q2 2021</t>
  </si>
  <si>
    <t>Q1 2021</t>
  </si>
  <si>
    <t>Q4 2020</t>
  </si>
  <si>
    <t>Q3 2020</t>
  </si>
  <si>
    <t>Q2 2020</t>
  </si>
  <si>
    <t>Q1 2020</t>
  </si>
  <si>
    <t>Q4 2019</t>
  </si>
  <si>
    <t>Q3 2019</t>
  </si>
  <si>
    <t>Q2 2019</t>
  </si>
  <si>
    <t>Q1 2019</t>
  </si>
  <si>
    <t>Premieinkomst, brutto</t>
  </si>
  <si>
    <t>Premieintäkt, f e r</t>
  </si>
  <si>
    <t>Försäkringsersättningar, f e r</t>
  </si>
  <si>
    <t>Anskaffningskostnader*</t>
  </si>
  <si>
    <t>Sverige</t>
  </si>
  <si>
    <t>Norge</t>
  </si>
  <si>
    <t>Danmark</t>
  </si>
  <si>
    <t>Finland</t>
  </si>
  <si>
    <t>Premier för avgiven återförsäkring</t>
  </si>
  <si>
    <t>Förändring i avsättning för ej intjänade premier och kvardröjande risker</t>
  </si>
  <si>
    <t>Återförsäkrares andel av förändring i avsättning för ej intjänade premier och kvardröjande risker</t>
  </si>
  <si>
    <t>Summa pemieintäkter, för egen räkning</t>
  </si>
  <si>
    <t>Utbetalda försäkringsersättningar före avgiven återförsäkring</t>
  </si>
  <si>
    <t>Återförsäkrares andel av Utbetalda försäkringsersättningar</t>
  </si>
  <si>
    <t>Förändring i Avsättning för oreglerade skador före avgiven återförsäkring</t>
  </si>
  <si>
    <t>Återförsäkrares andel av Förändring i avsättning för oreglerade skador</t>
  </si>
  <si>
    <t xml:space="preserve">Summa försäkringsersättningar för egen räkning </t>
  </si>
  <si>
    <t xml:space="preserve">Speciﬁkation av resultatposten driftskostnader </t>
  </si>
  <si>
    <t>Förändring i posten Förutbetalda anskaffningskostnader*</t>
  </si>
  <si>
    <t>Administrationskostnader</t>
  </si>
  <si>
    <t>Summa resultatposten driftskostnader</t>
  </si>
  <si>
    <t xml:space="preserve">Övriga driftskostnader </t>
  </si>
  <si>
    <t>Skaderegleringskostnader ingående i Utbetalda försäkringsersättningar</t>
  </si>
  <si>
    <t>Kostnader för ﬁnansförvaltning ingående i Kapitalavkastning, kostnader</t>
  </si>
  <si>
    <t>Summa övriga driftskostnader</t>
  </si>
  <si>
    <t>* markerade poster utgör totala anskaffningskostnader</t>
  </si>
  <si>
    <t>Utdelningar aktier och andelar</t>
  </si>
  <si>
    <t>Valutakursvinster (netto)</t>
  </si>
  <si>
    <t>Realisationsvinster (netto)</t>
  </si>
  <si>
    <t>Övrigt</t>
  </si>
  <si>
    <t>Summa kapitalavkastning, intäkter</t>
  </si>
  <si>
    <t>Aktier och andelar</t>
  </si>
  <si>
    <t>Obligationer och andra räntebärande värdepapper</t>
  </si>
  <si>
    <t>*Samtliga Övriga ränteintäkter avser ränteintäkter från tillgångar som redovisas till verkligt värde</t>
  </si>
  <si>
    <t>Summa placeringstillgångar</t>
  </si>
  <si>
    <t>Balansräkning</t>
  </si>
  <si>
    <t>Tillgångar</t>
  </si>
  <si>
    <t>Immateriella tillgångar</t>
  </si>
  <si>
    <t>Placeringstillgångar</t>
  </si>
  <si>
    <t>Återförsäkrares andel av försäkringstekniska avsättningar</t>
  </si>
  <si>
    <t>Fordringar</t>
  </si>
  <si>
    <t>Materiella tillgångar</t>
  </si>
  <si>
    <t>Kassa och Bank</t>
  </si>
  <si>
    <t>Övriga tillgångar</t>
  </si>
  <si>
    <t xml:space="preserve">Förutbetalda kostnader och upplupna intäkter </t>
  </si>
  <si>
    <t>Summa tillgångar</t>
  </si>
  <si>
    <t>Eget kapital och skulder</t>
  </si>
  <si>
    <t>Eget kapital</t>
  </si>
  <si>
    <t>Aktiekapital</t>
  </si>
  <si>
    <t>Balanserad resultat</t>
  </si>
  <si>
    <t>Summa eget kapital</t>
  </si>
  <si>
    <t>Obeskattade reserver</t>
  </si>
  <si>
    <t>Säkerhetsreserv</t>
  </si>
  <si>
    <t>Summa obeskattade reserver</t>
  </si>
  <si>
    <t>Skulder</t>
  </si>
  <si>
    <t>Försäkringstekniska avsättningar före avgiven återförsäkring</t>
  </si>
  <si>
    <t>Övriga skulder</t>
  </si>
  <si>
    <t>Upplupna kostnader och förutbetalda intäkter</t>
  </si>
  <si>
    <t>Summa skulder</t>
  </si>
  <si>
    <t>Summa eget kapital och skulder</t>
  </si>
  <si>
    <t>Ingående balans försäkringstekniska avsättningar före avgiven återförsäkring</t>
  </si>
  <si>
    <t>Avsättning för ej intjänade premier och kvardröjande risker, brutto</t>
  </si>
  <si>
    <t>Ingående balans</t>
  </si>
  <si>
    <t>Försäkringar tecknade under perioden</t>
  </si>
  <si>
    <t>Intjänade premier under perioden</t>
  </si>
  <si>
    <t>Valutakurseffekt</t>
  </si>
  <si>
    <t>Utgående balans</t>
  </si>
  <si>
    <t>Avsättning för oreglerade skador, brutto</t>
  </si>
  <si>
    <t>Reglerade skador från tidigare räkenskapsår</t>
  </si>
  <si>
    <t>Förändring av förväntad kostnad för skador som inträffat under tidigare år (avvecklingsresultat)</t>
  </si>
  <si>
    <t>Årets avsättning</t>
  </si>
  <si>
    <t>Utgående balans försäkringstekniska avsättningar före avgiven återförsäkring</t>
  </si>
  <si>
    <t>Försäkringstagarnas förmånsrätt</t>
  </si>
  <si>
    <t>Tillgångar som omfattas av försäkringstagarnas förmånsrätt</t>
  </si>
  <si>
    <t>Försäkringstekniska avsättningar, netto</t>
  </si>
  <si>
    <t>Överskott av registerförda tillgångar</t>
  </si>
  <si>
    <t>Nyckeltal</t>
  </si>
  <si>
    <t>Tekniskt resultat</t>
  </si>
  <si>
    <t>Resultat efter skatt</t>
  </si>
  <si>
    <t>Skadeprocent</t>
  </si>
  <si>
    <t>Driftkostnadsprocent</t>
  </si>
  <si>
    <t xml:space="preserve">Totalkostnadsprocent </t>
  </si>
  <si>
    <t>Placeringstillgångar värderade till verkligt värde</t>
  </si>
  <si>
    <t>Placeringstillgångar inklusive likvida medel</t>
  </si>
  <si>
    <t>Säkerhetsreserv minus uppskjuten skatt</t>
  </si>
  <si>
    <t>Försäkringstekniska avsättningar för egen räkning</t>
  </si>
  <si>
    <t>Konsolideringskapital</t>
  </si>
  <si>
    <t>Eget Kapital</t>
  </si>
  <si>
    <t>Solvenskapitalkrav (SCR)</t>
  </si>
  <si>
    <t>Minimikapitalkrav (MCR)</t>
  </si>
  <si>
    <t>Orealiserade vinster/förluster på placeringstillgångar</t>
  </si>
  <si>
    <t>Rapport över kassaflöden (indirekt metod)</t>
  </si>
  <si>
    <t>Den löpande verksamheten</t>
  </si>
  <si>
    <t>Justering för poster som inte ingår i kassaﬂödet</t>
  </si>
  <si>
    <t>Betald inkomstskatt</t>
  </si>
  <si>
    <t>Förändring rörelsefordringar</t>
  </si>
  <si>
    <t>Förändring rörelseskulder</t>
  </si>
  <si>
    <t>Kassaﬂöde från den löpande verksamheten</t>
  </si>
  <si>
    <t>Kassaﬂöde från investeringsverksamheten</t>
  </si>
  <si>
    <t>Kassaﬂöde från ﬁnansieringsverksamheten</t>
  </si>
  <si>
    <t>Periodens kassaﬂöde</t>
  </si>
  <si>
    <t>Likvida medel vid årets början</t>
  </si>
  <si>
    <t>Periodens kassaflöde</t>
  </si>
  <si>
    <t>Valutakursdifferens i likvida medel</t>
  </si>
  <si>
    <t>Likvida medel vid periodens slut</t>
  </si>
  <si>
    <t>Premieintäkt, för egen räkning</t>
  </si>
  <si>
    <t>Summa orealiserade vinster/förluster på placeringstillgångar</t>
  </si>
  <si>
    <t>Kassaﬂöde från den löpande verksamheten före förändringar i rörelsekapitalet</t>
  </si>
  <si>
    <t>Medräkningsbar kapitalbas att möta solvenskapitalkrav</t>
  </si>
  <si>
    <t>Medräkningsbar kapitalbas att möta minimikapitalkrav</t>
  </si>
  <si>
    <t xml:space="preserve">Posten kursdifferenser i likvida medel har beräknats fel för åren 2019 samt 2018. Felen har justerats i ovan kassaflöde,  rättelsen får ingen påverkan på bolagets resultat och ställning eller nyckeltal. </t>
  </si>
  <si>
    <t>Konsolideringsgrad, från årets början, annualiserad, %</t>
  </si>
  <si>
    <t>Eget Kapital (2)</t>
  </si>
  <si>
    <t>Net Asset Value (2)</t>
  </si>
  <si>
    <t>Genomsnittligt Eget kaptial (2)</t>
  </si>
  <si>
    <t>Resultat efter skatt, annualiserat</t>
  </si>
  <si>
    <t>Genomsnittligt Net Asset Value (2)</t>
  </si>
  <si>
    <t>Justerat resultat efter skatt, annualiserat</t>
  </si>
  <si>
    <t>Avskrivning på immateriella anläggningstillgångar, annualiserad</t>
  </si>
  <si>
    <t>Totalavkastning, från årets början, %</t>
  </si>
  <si>
    <t>Direktavkastning, från årets början, %</t>
  </si>
  <si>
    <t>Summa premieinkomst, för egen räkning</t>
  </si>
  <si>
    <t>Q4 2018</t>
  </si>
  <si>
    <t>Segment</t>
  </si>
  <si>
    <t>Trygghet</t>
  </si>
  <si>
    <t>Produkt</t>
  </si>
  <si>
    <t>Assistans</t>
  </si>
  <si>
    <t>Summa skadeförsäkringsrörelsens tekniska resultat</t>
  </si>
  <si>
    <t>Anskaffningskostnader</t>
  </si>
  <si>
    <t>Bruttoresultat</t>
  </si>
  <si>
    <t>Bruttomarginal, %</t>
  </si>
  <si>
    <t>Summa kapitalförvaltningens resultat</t>
  </si>
  <si>
    <t>Alternativa nyckeltal</t>
  </si>
  <si>
    <t>Avkastning på eget kapital (2) (RoE (2)), från årets början, annualiserad, %</t>
  </si>
  <si>
    <t>Avkastning på eget kapital exkl. immateriella anläggningstillgångar (RoNAV (2)), från årets början, annualiserad, %</t>
  </si>
  <si>
    <t>Antalet anställda vid periodens utgång</t>
  </si>
  <si>
    <t>Genomsnittligt antal heltidstjänster</t>
  </si>
  <si>
    <t>NOT Premieintäkter för egen räkning</t>
  </si>
  <si>
    <t>NOT Försäkringsersättningar för egen räkning</t>
  </si>
  <si>
    <t>NOT Driftskostnader</t>
  </si>
  <si>
    <t>NOT Kapitalförvaltningens resultat</t>
  </si>
  <si>
    <t>NOT Placeringstillgångar</t>
  </si>
  <si>
    <t>NOT Försäkringstekniska avsättningar före avgiven återförsäkring</t>
  </si>
  <si>
    <t>NOT Ställda säkerheter för egna skulder</t>
  </si>
  <si>
    <t>Summa totala driftskostnader</t>
  </si>
  <si>
    <t>KSEK</t>
  </si>
  <si>
    <t>Ränteintäkter, obligationer och andra räntebärande värdepapper</t>
  </si>
  <si>
    <t>Övriga ränteintäkter *</t>
  </si>
  <si>
    <t>KSEK, om ej annat anges</t>
  </si>
  <si>
    <t>Solvenskapitalkravskvot, %</t>
  </si>
  <si>
    <t>Minimikapitalkravskvot, %</t>
  </si>
  <si>
    <t>Q4 2021</t>
  </si>
  <si>
    <t>Q1 2022</t>
  </si>
  <si>
    <t>Q2 2022</t>
  </si>
  <si>
    <t>Q3 2022</t>
  </si>
  <si>
    <t>Q4 2022</t>
  </si>
  <si>
    <t>Q1 2023</t>
  </si>
  <si>
    <t>Q2 2023</t>
  </si>
  <si>
    <t>Omräkningsreserv</t>
  </si>
  <si>
    <t>Summa premieinkomst, brutto</t>
  </si>
  <si>
    <t>Q3 2023</t>
  </si>
  <si>
    <t>Q4 2023</t>
  </si>
  <si>
    <t>Övriga länder Europa</t>
  </si>
  <si>
    <t xml:space="preserve">    varav justerade avskrivningar på immateriella anläggningstillgångar</t>
  </si>
  <si>
    <t xml:space="preserve">Andra avsättningar                      </t>
  </si>
  <si>
    <t>Q1 2024</t>
  </si>
  <si>
    <t>Schweiz</t>
  </si>
  <si>
    <t>Provisioner och vinstandelar i avgiven återförsäkring*</t>
  </si>
  <si>
    <t>Totalavkastning på rullande 12 månader, %</t>
  </si>
  <si>
    <t>Q2 2024</t>
  </si>
  <si>
    <t>Q3 2024</t>
  </si>
  <si>
    <t>Premieintäkt, för egen räkning, på rullande 12 månader</t>
  </si>
  <si>
    <t>Totalkostnadsprocent på rullande 12 månader, %</t>
  </si>
  <si>
    <t>Q4 2024</t>
  </si>
  <si>
    <t>Förändring av aktier och andelar, obligationer och andra ränteberande värdepapper*</t>
  </si>
  <si>
    <t>* Förändring i palceringstillgångar har omklasificerats och flyttats från investeringsverksamheten till den löpande verksamheten. Även föregående år har justerats</t>
  </si>
  <si>
    <t>Q1 2025</t>
  </si>
  <si>
    <t>Resultat per aktie före utspädning, SEK</t>
  </si>
  <si>
    <t>Resultat per aktie efter utspädning, SEK</t>
  </si>
  <si>
    <t>Fri överkursfond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</si>
</sst>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1"/>
      <name val="Avenir LT Std 55 Roman"/>
      <family val="2"/>
    </font>
    <font>
      <sz val="10"/>
      <color theme="1"/>
      <name val="Avenir LT Std 55 Roman"/>
      <family val="2"/>
    </font>
    <font>
      <sz val="10"/>
      <name val="Avenir LT Std 55 Roman"/>
      <family val="2"/>
    </font>
    <font>
      <b/>
      <sz val="10"/>
      <name val="Avenir LT Std 55 Roman"/>
      <family val="2"/>
    </font>
    <font>
      <b/>
      <sz val="10"/>
      <color theme="1"/>
      <name val="Avenir LT Std 55 Roman"/>
      <family val="2"/>
    </font>
    <font>
      <b/>
      <sz val="10"/>
      <color rgb="FF000000"/>
      <name val="Avenir LT Std 55 Roman"/>
      <family val="2"/>
    </font>
    <font>
      <sz val="10"/>
      <color rgb="FF000000"/>
      <name val="Avenir LT Std 55 Roman"/>
      <family val="2"/>
    </font>
    <font>
      <i/>
      <sz val="10"/>
      <name val="Avenir LT Std 55 Roman"/>
      <family val="2"/>
    </font>
    <font>
      <sz val="8"/>
      <name val="Avenir LT Std 55 Roman"/>
      <family val="2"/>
    </font>
    <font>
      <sz val="8"/>
      <color rgb="FF000000"/>
      <name val="Avenir LT Std 55 Roman"/>
      <family val="2"/>
    </font>
    <font>
      <sz val="11"/>
      <color theme="1"/>
      <name val="Avenir LT Std 55 Roman"/>
      <family val="2"/>
    </font>
    <font>
      <b/>
      <sz val="11"/>
      <color theme="1"/>
      <name val="Avenir LT Std 55 Roman"/>
      <family val="2"/>
    </font>
    <font>
      <b/>
      <u/>
      <sz val="10"/>
      <name val="Avenir LT Std 55 Roman"/>
      <family val="2"/>
    </font>
    <font>
      <sz val="9"/>
      <color theme="1"/>
      <name val="Avenir LT Std 55 Roman"/>
      <family val="2"/>
    </font>
    <font>
      <sz val="8"/>
      <color theme="1"/>
      <name val="Avenir LT Std 55 Roman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2" quotePrefix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11" fillId="0" borderId="0" xfId="0" applyFont="1"/>
    <xf numFmtId="0" fontId="5" fillId="0" borderId="0" xfId="0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64" fontId="5" fillId="0" borderId="4" xfId="1" applyNumberFormat="1" applyFont="1" applyFill="1" applyBorder="1" applyAlignment="1">
      <alignment horizontal="right" vertical="center"/>
    </xf>
    <xf numFmtId="1" fontId="5" fillId="0" borderId="4" xfId="1" applyNumberFormat="1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4" fontId="5" fillId="0" borderId="4" xfId="0" applyNumberFormat="1" applyFont="1" applyBorder="1" applyAlignment="1">
      <alignment horizontal="right" vertical="center"/>
    </xf>
    <xf numFmtId="9" fontId="5" fillId="0" borderId="4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2" quotePrefix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17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/>
    <xf numFmtId="0" fontId="14" fillId="0" borderId="0" xfId="0" applyFont="1" applyAlignment="1">
      <alignment wrapText="1"/>
    </xf>
    <xf numFmtId="0" fontId="7" fillId="0" borderId="0" xfId="0" applyFont="1"/>
    <xf numFmtId="0" fontId="15" fillId="0" borderId="0" xfId="0" applyFont="1"/>
    <xf numFmtId="164" fontId="5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/>
    <xf numFmtId="3" fontId="6" fillId="0" borderId="0" xfId="2" quotePrefix="1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</cellXfs>
  <cellStyles count="3">
    <cellStyle name="Normal" xfId="0" builtinId="0"/>
    <cellStyle name="Normal_ÅR95RF" xfId="2" xr:uid="{E1AB2464-365D-461E-A639-699C55BE4774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E7D0-6EA7-4C8A-A80E-5922908D3AB2}">
  <dimension ref="A1:AB82"/>
  <sheetViews>
    <sheetView showGridLines="0" tabSelected="1" zoomScaleNormal="100" workbookViewId="0">
      <selection activeCell="B24" sqref="B24"/>
    </sheetView>
  </sheetViews>
  <sheetFormatPr defaultColWidth="9.33203125" defaultRowHeight="13.2" x14ac:dyDescent="0.25"/>
  <cols>
    <col min="1" max="1" width="65.44140625" style="1" customWidth="1"/>
    <col min="2" max="26" width="10.33203125" style="1" bestFit="1" customWidth="1"/>
    <col min="27" max="16384" width="9.33203125" style="1"/>
  </cols>
  <sheetData>
    <row r="1" spans="1:26" ht="13.8" x14ac:dyDescent="0.25">
      <c r="A1" s="3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" t="s">
        <v>178</v>
      </c>
      <c r="B2" s="4" t="s">
        <v>209</v>
      </c>
      <c r="C2" s="4" t="s">
        <v>206</v>
      </c>
      <c r="D2" s="4" t="s">
        <v>203</v>
      </c>
      <c r="E2" s="4" t="s">
        <v>202</v>
      </c>
      <c r="F2" s="4" t="s">
        <v>198</v>
      </c>
      <c r="G2" s="4" t="s">
        <v>194</v>
      </c>
      <c r="H2" s="4" t="s">
        <v>193</v>
      </c>
      <c r="I2" s="4" t="s">
        <v>190</v>
      </c>
      <c r="J2" s="4" t="s">
        <v>189</v>
      </c>
      <c r="K2" s="4" t="s">
        <v>188</v>
      </c>
      <c r="L2" s="4" t="s">
        <v>187</v>
      </c>
      <c r="M2" s="4" t="s">
        <v>186</v>
      </c>
      <c r="N2" s="4" t="s">
        <v>185</v>
      </c>
      <c r="O2" s="4" t="s">
        <v>184</v>
      </c>
      <c r="P2" s="4" t="s">
        <v>22</v>
      </c>
      <c r="Q2" s="4" t="s">
        <v>23</v>
      </c>
      <c r="R2" s="4" t="s">
        <v>24</v>
      </c>
      <c r="S2" s="4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</row>
    <row r="3" spans="1:26" x14ac:dyDescent="0.25">
      <c r="A3" s="30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x14ac:dyDescent="0.25">
      <c r="A4" s="8" t="s">
        <v>1</v>
      </c>
      <c r="B4" s="14">
        <v>273664</v>
      </c>
      <c r="C4" s="14">
        <v>273103</v>
      </c>
      <c r="D4" s="14">
        <v>292340</v>
      </c>
      <c r="E4" s="14">
        <v>285341</v>
      </c>
      <c r="F4" s="14">
        <v>277804</v>
      </c>
      <c r="G4" s="14">
        <v>268823</v>
      </c>
      <c r="H4" s="14">
        <v>275260</v>
      </c>
      <c r="I4" s="14">
        <v>269863</v>
      </c>
      <c r="J4" s="14">
        <v>280152</v>
      </c>
      <c r="K4" s="14">
        <v>277221</v>
      </c>
      <c r="L4" s="14">
        <v>279993</v>
      </c>
      <c r="M4" s="14">
        <v>273901</v>
      </c>
      <c r="N4" s="14">
        <v>268594</v>
      </c>
      <c r="O4" s="14">
        <v>258486</v>
      </c>
      <c r="P4" s="14">
        <v>246065</v>
      </c>
      <c r="Q4" s="14">
        <v>241893</v>
      </c>
      <c r="R4" s="14">
        <v>234847</v>
      </c>
      <c r="S4" s="14">
        <v>231553</v>
      </c>
      <c r="T4" s="14">
        <v>225088</v>
      </c>
      <c r="U4" s="14">
        <v>227464</v>
      </c>
      <c r="V4" s="14">
        <v>228549</v>
      </c>
      <c r="W4" s="14">
        <v>231874</v>
      </c>
      <c r="X4" s="14">
        <v>232327</v>
      </c>
      <c r="Y4" s="14">
        <v>219056</v>
      </c>
      <c r="Z4" s="14">
        <v>215224</v>
      </c>
    </row>
    <row r="5" spans="1:26" x14ac:dyDescent="0.25">
      <c r="A5" s="8" t="s">
        <v>2</v>
      </c>
      <c r="B5" s="14">
        <v>6309</v>
      </c>
      <c r="C5" s="14">
        <v>5975</v>
      </c>
      <c r="D5" s="14">
        <v>7787</v>
      </c>
      <c r="E5" s="14">
        <v>8733</v>
      </c>
      <c r="F5" s="14">
        <v>8909</v>
      </c>
      <c r="G5" s="14">
        <v>7817</v>
      </c>
      <c r="H5" s="14">
        <v>8311</v>
      </c>
      <c r="I5" s="14">
        <v>7961</v>
      </c>
      <c r="J5" s="14">
        <v>6793</v>
      </c>
      <c r="K5" s="14">
        <v>6393</v>
      </c>
      <c r="L5" s="14">
        <v>4946</v>
      </c>
      <c r="M5" s="14">
        <v>3068</v>
      </c>
      <c r="N5" s="14">
        <v>2341</v>
      </c>
      <c r="O5" s="14">
        <v>4400</v>
      </c>
      <c r="P5" s="14">
        <v>1500</v>
      </c>
      <c r="Q5" s="14">
        <v>1500</v>
      </c>
      <c r="R5" s="14">
        <v>1500</v>
      </c>
      <c r="S5" s="14">
        <v>4514</v>
      </c>
      <c r="T5" s="14">
        <v>1500</v>
      </c>
      <c r="U5" s="14">
        <v>1500</v>
      </c>
      <c r="V5" s="14">
        <v>1500</v>
      </c>
      <c r="W5" s="14">
        <v>6178</v>
      </c>
      <c r="X5" s="14">
        <v>1500</v>
      </c>
      <c r="Y5" s="14">
        <v>1500</v>
      </c>
      <c r="Z5" s="14">
        <v>1500</v>
      </c>
    </row>
    <row r="6" spans="1:26" x14ac:dyDescent="0.25">
      <c r="A6" s="8" t="s">
        <v>3</v>
      </c>
      <c r="B6" s="14">
        <v>-69307</v>
      </c>
      <c r="C6" s="14">
        <v>-70662</v>
      </c>
      <c r="D6" s="14">
        <v>-77037</v>
      </c>
      <c r="E6" s="14">
        <v>-66427</v>
      </c>
      <c r="F6" s="14">
        <v>-70489</v>
      </c>
      <c r="G6" s="14">
        <v>-69640</v>
      </c>
      <c r="H6" s="14">
        <v>-68678</v>
      </c>
      <c r="I6" s="14">
        <v>-61245</v>
      </c>
      <c r="J6" s="14">
        <v>-63580</v>
      </c>
      <c r="K6" s="14">
        <v>-62810</v>
      </c>
      <c r="L6" s="14">
        <v>-63181</v>
      </c>
      <c r="M6" s="14">
        <v>-54509</v>
      </c>
      <c r="N6" s="14">
        <v>-60058</v>
      </c>
      <c r="O6" s="14">
        <v>-55765</v>
      </c>
      <c r="P6" s="14">
        <v>-62883</v>
      </c>
      <c r="Q6" s="14">
        <v>-55645</v>
      </c>
      <c r="R6" s="14">
        <v>-56728</v>
      </c>
      <c r="S6" s="14">
        <v>-56827</v>
      </c>
      <c r="T6" s="14">
        <v>-59346</v>
      </c>
      <c r="U6" s="14">
        <v>-59550</v>
      </c>
      <c r="V6" s="14">
        <v>-56473</v>
      </c>
      <c r="W6" s="14">
        <v>-55488</v>
      </c>
      <c r="X6" s="14">
        <v>-58118</v>
      </c>
      <c r="Y6" s="14">
        <v>-53879</v>
      </c>
      <c r="Z6" s="14">
        <v>-55456</v>
      </c>
    </row>
    <row r="7" spans="1:26" x14ac:dyDescent="0.25">
      <c r="A7" s="8" t="s">
        <v>4</v>
      </c>
      <c r="B7" s="14">
        <v>-176876</v>
      </c>
      <c r="C7" s="14">
        <v>-172859</v>
      </c>
      <c r="D7" s="14">
        <v>-184082</v>
      </c>
      <c r="E7" s="14">
        <v>-192195</v>
      </c>
      <c r="F7" s="14">
        <v>-177467</v>
      </c>
      <c r="G7" s="14">
        <v>-169049</v>
      </c>
      <c r="H7" s="14">
        <v>-171442</v>
      </c>
      <c r="I7" s="14">
        <v>-175548</v>
      </c>
      <c r="J7" s="14">
        <v>-183499</v>
      </c>
      <c r="K7" s="14">
        <v>-175881</v>
      </c>
      <c r="L7" s="14">
        <v>-175978</v>
      </c>
      <c r="M7" s="14">
        <v>-183495</v>
      </c>
      <c r="N7" s="14">
        <v>-177445</v>
      </c>
      <c r="O7" s="14">
        <v>-179390</v>
      </c>
      <c r="P7" s="14">
        <v>-156470</v>
      </c>
      <c r="Q7" s="14">
        <v>-159319</v>
      </c>
      <c r="R7" s="14">
        <v>-149755</v>
      </c>
      <c r="S7" s="14">
        <v>-143526</v>
      </c>
      <c r="T7" s="14">
        <v>-140520</v>
      </c>
      <c r="U7" s="14">
        <v>-144446</v>
      </c>
      <c r="V7" s="14">
        <v>-144060</v>
      </c>
      <c r="W7" s="14">
        <v>-148036</v>
      </c>
      <c r="X7" s="14">
        <v>-151419</v>
      </c>
      <c r="Y7" s="14">
        <v>-144601</v>
      </c>
      <c r="Z7" s="14">
        <v>-138486</v>
      </c>
    </row>
    <row r="8" spans="1:26" x14ac:dyDescent="0.25">
      <c r="A8" s="33" t="s">
        <v>160</v>
      </c>
      <c r="B8" s="16">
        <v>33790</v>
      </c>
      <c r="C8" s="16">
        <v>35557</v>
      </c>
      <c r="D8" s="16">
        <v>39008</v>
      </c>
      <c r="E8" s="16">
        <v>35452</v>
      </c>
      <c r="F8" s="16">
        <v>38757</v>
      </c>
      <c r="G8" s="16">
        <v>37951</v>
      </c>
      <c r="H8" s="16">
        <v>43451</v>
      </c>
      <c r="I8" s="16">
        <v>41031</v>
      </c>
      <c r="J8" s="16">
        <v>39866</v>
      </c>
      <c r="K8" s="16">
        <v>44923</v>
      </c>
      <c r="L8" s="16">
        <v>45780</v>
      </c>
      <c r="M8" s="16">
        <v>38965</v>
      </c>
      <c r="N8" s="16">
        <v>33432</v>
      </c>
      <c r="O8" s="16">
        <v>27731</v>
      </c>
      <c r="P8" s="16">
        <v>28212</v>
      </c>
      <c r="Q8" s="16">
        <v>28429</v>
      </c>
      <c r="R8" s="16">
        <v>29864</v>
      </c>
      <c r="S8" s="16">
        <v>35714</v>
      </c>
      <c r="T8" s="16">
        <v>26722</v>
      </c>
      <c r="U8" s="16">
        <v>24968</v>
      </c>
      <c r="V8" s="16">
        <v>29516</v>
      </c>
      <c r="W8" s="16">
        <v>34528</v>
      </c>
      <c r="X8" s="16">
        <v>24290</v>
      </c>
      <c r="Y8" s="16">
        <v>22076</v>
      </c>
      <c r="Z8" s="16">
        <v>22782</v>
      </c>
    </row>
    <row r="9" spans="1:26" x14ac:dyDescent="0.25">
      <c r="A9" s="3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x14ac:dyDescent="0.25">
      <c r="A10" s="34" t="s">
        <v>7</v>
      </c>
      <c r="B10" s="14">
        <v>19425</v>
      </c>
      <c r="C10" s="14">
        <v>22664</v>
      </c>
      <c r="D10" s="14">
        <v>22735</v>
      </c>
      <c r="E10" s="14">
        <v>20804</v>
      </c>
      <c r="F10" s="14">
        <v>19337</v>
      </c>
      <c r="G10" s="14">
        <v>21824</v>
      </c>
      <c r="H10" s="14">
        <v>14102</v>
      </c>
      <c r="I10" s="14">
        <v>17838</v>
      </c>
      <c r="J10" s="14">
        <v>14322</v>
      </c>
      <c r="K10" s="14">
        <v>9640</v>
      </c>
      <c r="L10" s="14">
        <v>8064</v>
      </c>
      <c r="M10" s="14">
        <v>7652</v>
      </c>
      <c r="N10" s="14">
        <v>4463</v>
      </c>
      <c r="O10" s="14">
        <v>4561</v>
      </c>
      <c r="P10" s="14">
        <v>4868</v>
      </c>
      <c r="Q10" s="14">
        <v>9577</v>
      </c>
      <c r="R10" s="14">
        <v>6062</v>
      </c>
      <c r="S10" s="14">
        <v>4723</v>
      </c>
      <c r="T10" s="14">
        <v>3673</v>
      </c>
      <c r="U10" s="14">
        <v>5125</v>
      </c>
      <c r="V10" s="14">
        <v>6994</v>
      </c>
      <c r="W10" s="14">
        <v>4020</v>
      </c>
      <c r="X10" s="14">
        <v>5074</v>
      </c>
      <c r="Y10" s="14">
        <v>5857</v>
      </c>
      <c r="Z10" s="14">
        <v>5864</v>
      </c>
    </row>
    <row r="11" spans="1:26" x14ac:dyDescent="0.25">
      <c r="A11" s="34" t="s">
        <v>8</v>
      </c>
      <c r="B11" s="14">
        <v>-2606</v>
      </c>
      <c r="C11" s="14">
        <v>-1408</v>
      </c>
      <c r="D11" s="14">
        <v>-668</v>
      </c>
      <c r="E11" s="14">
        <v>-650</v>
      </c>
      <c r="F11" s="14">
        <v>-844</v>
      </c>
      <c r="G11" s="14">
        <v>-651</v>
      </c>
      <c r="H11" s="14">
        <v>-827</v>
      </c>
      <c r="I11" s="14">
        <v>-597</v>
      </c>
      <c r="J11" s="14">
        <v>-659</v>
      </c>
      <c r="K11" s="14">
        <v>-647</v>
      </c>
      <c r="L11" s="14">
        <v>-641</v>
      </c>
      <c r="M11" s="14">
        <v>-634</v>
      </c>
      <c r="N11" s="14">
        <v>-952</v>
      </c>
      <c r="O11" s="14">
        <v>-605</v>
      </c>
      <c r="P11" s="14">
        <v>-541</v>
      </c>
      <c r="Q11" s="14">
        <v>-510</v>
      </c>
      <c r="R11" s="14">
        <v>-532</v>
      </c>
      <c r="S11" s="14">
        <v>-520</v>
      </c>
      <c r="T11" s="14">
        <v>-469</v>
      </c>
      <c r="U11" s="14">
        <v>-457</v>
      </c>
      <c r="V11" s="14">
        <v>-491</v>
      </c>
      <c r="W11" s="14">
        <v>-745</v>
      </c>
      <c r="X11" s="14">
        <v>-435</v>
      </c>
      <c r="Y11" s="14">
        <v>-434</v>
      </c>
      <c r="Z11" s="14">
        <v>-465</v>
      </c>
    </row>
    <row r="12" spans="1:26" x14ac:dyDescent="0.25">
      <c r="A12" s="34" t="s">
        <v>123</v>
      </c>
      <c r="B12" s="14">
        <v>-3694</v>
      </c>
      <c r="C12" s="14">
        <v>-14165</v>
      </c>
      <c r="D12" s="14">
        <v>8229</v>
      </c>
      <c r="E12" s="14">
        <v>5146</v>
      </c>
      <c r="F12" s="14">
        <v>9504</v>
      </c>
      <c r="G12" s="14">
        <v>12007</v>
      </c>
      <c r="H12" s="14">
        <v>2030</v>
      </c>
      <c r="I12" s="14">
        <v>-513</v>
      </c>
      <c r="J12" s="14">
        <v>6707</v>
      </c>
      <c r="K12" s="14">
        <v>11659</v>
      </c>
      <c r="L12" s="14">
        <v>-6802</v>
      </c>
      <c r="M12" s="14">
        <v>-25638</v>
      </c>
      <c r="N12" s="14">
        <v>-17678</v>
      </c>
      <c r="O12" s="14">
        <v>2766</v>
      </c>
      <c r="P12" s="14">
        <v>-1362</v>
      </c>
      <c r="Q12" s="14">
        <v>-823</v>
      </c>
      <c r="R12" s="14">
        <v>18427</v>
      </c>
      <c r="S12" s="14">
        <v>4788</v>
      </c>
      <c r="T12" s="14">
        <v>15924</v>
      </c>
      <c r="U12" s="14">
        <v>15851</v>
      </c>
      <c r="V12" s="14">
        <v>-43092</v>
      </c>
      <c r="W12" s="14">
        <v>5028</v>
      </c>
      <c r="X12" s="14">
        <v>513</v>
      </c>
      <c r="Y12" s="14">
        <v>1519</v>
      </c>
      <c r="Z12" s="14">
        <v>6355</v>
      </c>
    </row>
    <row r="13" spans="1:26" x14ac:dyDescent="0.25">
      <c r="A13" s="35" t="s">
        <v>164</v>
      </c>
      <c r="B13" s="16">
        <v>13125</v>
      </c>
      <c r="C13" s="16">
        <v>7091</v>
      </c>
      <c r="D13" s="16">
        <v>30296</v>
      </c>
      <c r="E13" s="16">
        <v>25300</v>
      </c>
      <c r="F13" s="16">
        <v>27997</v>
      </c>
      <c r="G13" s="16">
        <v>33180</v>
      </c>
      <c r="H13" s="16">
        <v>15305</v>
      </c>
      <c r="I13" s="16">
        <v>16728</v>
      </c>
      <c r="J13" s="16">
        <v>20370</v>
      </c>
      <c r="K13" s="16">
        <v>20652</v>
      </c>
      <c r="L13" s="16">
        <v>621</v>
      </c>
      <c r="M13" s="16">
        <v>-18620</v>
      </c>
      <c r="N13" s="16">
        <v>-14167</v>
      </c>
      <c r="O13" s="16">
        <v>6722</v>
      </c>
      <c r="P13" s="16">
        <v>2965</v>
      </c>
      <c r="Q13" s="16">
        <v>8244</v>
      </c>
      <c r="R13" s="16">
        <v>23957</v>
      </c>
      <c r="S13" s="16">
        <v>8991</v>
      </c>
      <c r="T13" s="16">
        <v>19128</v>
      </c>
      <c r="U13" s="16">
        <v>20519</v>
      </c>
      <c r="V13" s="16">
        <v>-36589</v>
      </c>
      <c r="W13" s="16">
        <v>8303</v>
      </c>
      <c r="X13" s="16">
        <v>5152</v>
      </c>
      <c r="Y13" s="16">
        <v>6942</v>
      </c>
      <c r="Z13" s="16">
        <v>11754</v>
      </c>
    </row>
    <row r="14" spans="1:26" x14ac:dyDescent="0.25">
      <c r="A14" s="34" t="s">
        <v>10</v>
      </c>
      <c r="B14" s="14">
        <v>-6309</v>
      </c>
      <c r="C14" s="14">
        <v>-5975</v>
      </c>
      <c r="D14" s="14">
        <v>-7787</v>
      </c>
      <c r="E14" s="14">
        <v>-8733</v>
      </c>
      <c r="F14" s="14">
        <v>-8909</v>
      </c>
      <c r="G14" s="14">
        <v>-7817</v>
      </c>
      <c r="H14" s="14">
        <v>-8311</v>
      </c>
      <c r="I14" s="14">
        <v>-7961</v>
      </c>
      <c r="J14" s="14">
        <v>-6793</v>
      </c>
      <c r="K14" s="14">
        <v>-6393</v>
      </c>
      <c r="L14" s="14">
        <v>-4946</v>
      </c>
      <c r="M14" s="14">
        <v>-3068</v>
      </c>
      <c r="N14" s="14">
        <v>-2341</v>
      </c>
      <c r="O14" s="14">
        <v>-4400</v>
      </c>
      <c r="P14" s="14">
        <v>-1500</v>
      </c>
      <c r="Q14" s="14">
        <v>-1500</v>
      </c>
      <c r="R14" s="14">
        <v>-1500</v>
      </c>
      <c r="S14" s="14">
        <v>-4514</v>
      </c>
      <c r="T14" s="14">
        <v>-1500</v>
      </c>
      <c r="U14" s="14">
        <v>-1500</v>
      </c>
      <c r="V14" s="14">
        <v>-1500</v>
      </c>
      <c r="W14" s="14">
        <v>-6178</v>
      </c>
      <c r="X14" s="14">
        <v>-1500</v>
      </c>
      <c r="Y14" s="14">
        <v>-1500</v>
      </c>
      <c r="Z14" s="14">
        <v>-1500</v>
      </c>
    </row>
    <row r="15" spans="1:26" x14ac:dyDescent="0.25">
      <c r="A15" s="34" t="s">
        <v>11</v>
      </c>
      <c r="B15" s="14">
        <v>345</v>
      </c>
      <c r="C15" s="14">
        <v>1369</v>
      </c>
      <c r="D15" s="14">
        <v>2598</v>
      </c>
      <c r="E15" s="14">
        <v>2264</v>
      </c>
      <c r="F15" s="14">
        <v>1475</v>
      </c>
      <c r="G15" s="14">
        <v>1987</v>
      </c>
      <c r="H15" s="14">
        <v>2627</v>
      </c>
      <c r="I15" s="14">
        <v>1996</v>
      </c>
      <c r="J15" s="14">
        <v>1257</v>
      </c>
      <c r="K15" s="14">
        <v>2260</v>
      </c>
      <c r="L15" s="14">
        <v>3481</v>
      </c>
      <c r="M15" s="14">
        <v>2725</v>
      </c>
      <c r="N15" s="14">
        <v>830</v>
      </c>
      <c r="O15" s="14">
        <v>1392</v>
      </c>
      <c r="P15" s="14">
        <v>2633</v>
      </c>
      <c r="Q15" s="14">
        <v>1880</v>
      </c>
      <c r="R15" s="14">
        <v>845</v>
      </c>
      <c r="S15" s="14">
        <v>3285</v>
      </c>
      <c r="T15" s="14">
        <v>306</v>
      </c>
      <c r="U15" s="14">
        <v>13</v>
      </c>
      <c r="V15" s="14">
        <v>51</v>
      </c>
      <c r="W15" s="14">
        <v>23</v>
      </c>
      <c r="X15" s="14">
        <v>227</v>
      </c>
      <c r="Y15" s="14">
        <v>320</v>
      </c>
      <c r="Z15" s="14">
        <v>0</v>
      </c>
    </row>
    <row r="16" spans="1:26" x14ac:dyDescent="0.25">
      <c r="A16" s="34" t="s">
        <v>12</v>
      </c>
      <c r="B16" s="14">
        <v>-402</v>
      </c>
      <c r="C16" s="14">
        <v>-167</v>
      </c>
      <c r="D16" s="14">
        <v>-1470</v>
      </c>
      <c r="E16" s="14">
        <v>-1528</v>
      </c>
      <c r="F16" s="14">
        <v>-1432</v>
      </c>
      <c r="G16" s="14">
        <v>-899</v>
      </c>
      <c r="H16" s="14">
        <v>-1293</v>
      </c>
      <c r="I16" s="14">
        <v>-1411</v>
      </c>
      <c r="J16" s="14">
        <v>-1488</v>
      </c>
      <c r="K16" s="14">
        <v>-815</v>
      </c>
      <c r="L16" s="14">
        <v>-1372</v>
      </c>
      <c r="M16" s="14">
        <v>-2030</v>
      </c>
      <c r="N16" s="14">
        <v>-717</v>
      </c>
      <c r="O16" s="14">
        <v>-503</v>
      </c>
      <c r="P16" s="14">
        <v>-1005</v>
      </c>
      <c r="Q16" s="14">
        <v>-663</v>
      </c>
      <c r="R16" s="14">
        <v>-438</v>
      </c>
      <c r="S16" s="14">
        <v>-2505</v>
      </c>
      <c r="T16" s="14">
        <v>-158</v>
      </c>
      <c r="U16" s="14">
        <v>-174</v>
      </c>
      <c r="V16" s="14">
        <v>-169</v>
      </c>
      <c r="W16" s="14">
        <v>-11</v>
      </c>
      <c r="X16" s="14">
        <v>-112</v>
      </c>
      <c r="Y16" s="14">
        <v>-161</v>
      </c>
      <c r="Z16" s="14">
        <v>0</v>
      </c>
    </row>
    <row r="17" spans="1:26" x14ac:dyDescent="0.25">
      <c r="A17" s="35" t="s">
        <v>13</v>
      </c>
      <c r="B17" s="16">
        <v>40549</v>
      </c>
      <c r="C17" s="16">
        <v>37875</v>
      </c>
      <c r="D17" s="16">
        <v>62645</v>
      </c>
      <c r="E17" s="16">
        <v>52755</v>
      </c>
      <c r="F17" s="16">
        <v>57888</v>
      </c>
      <c r="G17" s="16">
        <v>64402</v>
      </c>
      <c r="H17" s="16">
        <v>51779</v>
      </c>
      <c r="I17" s="16">
        <v>50383</v>
      </c>
      <c r="J17" s="16">
        <v>53212</v>
      </c>
      <c r="K17" s="16">
        <v>60627</v>
      </c>
      <c r="L17" s="16">
        <v>43564</v>
      </c>
      <c r="M17" s="16">
        <v>17972</v>
      </c>
      <c r="N17" s="16">
        <v>17037</v>
      </c>
      <c r="O17" s="16">
        <v>30942</v>
      </c>
      <c r="P17" s="16">
        <v>31305</v>
      </c>
      <c r="Q17" s="16">
        <v>36390</v>
      </c>
      <c r="R17" s="16">
        <v>52728</v>
      </c>
      <c r="S17" s="16">
        <v>40971</v>
      </c>
      <c r="T17" s="16">
        <v>44498</v>
      </c>
      <c r="U17" s="16">
        <v>43826</v>
      </c>
      <c r="V17" s="16">
        <v>-8691</v>
      </c>
      <c r="W17" s="16">
        <v>36665</v>
      </c>
      <c r="X17" s="16">
        <v>28057</v>
      </c>
      <c r="Y17" s="16">
        <v>27677</v>
      </c>
      <c r="Z17" s="16">
        <v>33036</v>
      </c>
    </row>
    <row r="18" spans="1:26" x14ac:dyDescent="0.25">
      <c r="A18" s="34" t="s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-60000</v>
      </c>
      <c r="T18" s="14">
        <v>0</v>
      </c>
      <c r="U18" s="14">
        <v>0</v>
      </c>
      <c r="V18" s="14">
        <v>0</v>
      </c>
      <c r="W18" s="14">
        <v>-62000</v>
      </c>
      <c r="X18" s="14">
        <v>0</v>
      </c>
      <c r="Y18" s="14">
        <v>0</v>
      </c>
      <c r="Z18" s="14">
        <v>0</v>
      </c>
    </row>
    <row r="19" spans="1:26" x14ac:dyDescent="0.25">
      <c r="A19" s="35" t="s">
        <v>15</v>
      </c>
      <c r="B19" s="16">
        <v>40549</v>
      </c>
      <c r="C19" s="16">
        <v>37875</v>
      </c>
      <c r="D19" s="16">
        <v>62645</v>
      </c>
      <c r="E19" s="16">
        <v>52755</v>
      </c>
      <c r="F19" s="16">
        <v>57888</v>
      </c>
      <c r="G19" s="16">
        <v>64402</v>
      </c>
      <c r="H19" s="16">
        <v>51779</v>
      </c>
      <c r="I19" s="16">
        <v>50383</v>
      </c>
      <c r="J19" s="16">
        <v>53212</v>
      </c>
      <c r="K19" s="16">
        <v>60627</v>
      </c>
      <c r="L19" s="16">
        <v>43564</v>
      </c>
      <c r="M19" s="16">
        <v>17972</v>
      </c>
      <c r="N19" s="16">
        <v>17037</v>
      </c>
      <c r="O19" s="16">
        <v>30942</v>
      </c>
      <c r="P19" s="16">
        <v>31305</v>
      </c>
      <c r="Q19" s="16">
        <v>36390</v>
      </c>
      <c r="R19" s="16">
        <v>52728</v>
      </c>
      <c r="S19" s="16">
        <v>-19029</v>
      </c>
      <c r="T19" s="16">
        <v>44498</v>
      </c>
      <c r="U19" s="16">
        <v>43826</v>
      </c>
      <c r="V19" s="16">
        <v>-8691</v>
      </c>
      <c r="W19" s="16">
        <v>-25335</v>
      </c>
      <c r="X19" s="16">
        <v>28057</v>
      </c>
      <c r="Y19" s="16">
        <v>27677</v>
      </c>
      <c r="Z19" s="16">
        <v>33036</v>
      </c>
    </row>
    <row r="20" spans="1:26" x14ac:dyDescent="0.25">
      <c r="A20" s="8" t="s">
        <v>16</v>
      </c>
      <c r="B20" s="14">
        <v>-8939</v>
      </c>
      <c r="C20" s="14">
        <v>-7947</v>
      </c>
      <c r="D20" s="14">
        <v>-13847</v>
      </c>
      <c r="E20" s="14">
        <v>-11809</v>
      </c>
      <c r="F20" s="14">
        <v>-12849</v>
      </c>
      <c r="G20" s="14">
        <f>-17119-3017</f>
        <v>-20136</v>
      </c>
      <c r="H20" s="14">
        <v>-11398</v>
      </c>
      <c r="I20" s="14">
        <v>-11175</v>
      </c>
      <c r="J20" s="14">
        <v>-11704</v>
      </c>
      <c r="K20" s="14">
        <v>-11167</v>
      </c>
      <c r="L20" s="14">
        <v>-9387</v>
      </c>
      <c r="M20" s="14">
        <v>-3966</v>
      </c>
      <c r="N20" s="14">
        <v>-4024</v>
      </c>
      <c r="O20" s="14">
        <v>-5613</v>
      </c>
      <c r="P20" s="14">
        <v>-6256</v>
      </c>
      <c r="Q20" s="14">
        <v>-7143</v>
      </c>
      <c r="R20" s="14">
        <v>-12373</v>
      </c>
      <c r="S20" s="14">
        <v>904</v>
      </c>
      <c r="T20" s="14">
        <v>-9750</v>
      </c>
      <c r="U20" s="14">
        <v>-8386</v>
      </c>
      <c r="V20" s="14">
        <v>0</v>
      </c>
      <c r="W20" s="14">
        <v>5403</v>
      </c>
      <c r="X20" s="14">
        <v>-6164</v>
      </c>
      <c r="Y20" s="14">
        <v>-6136</v>
      </c>
      <c r="Z20" s="14">
        <v>-7083</v>
      </c>
    </row>
    <row r="21" spans="1:26" x14ac:dyDescent="0.25">
      <c r="A21" s="33" t="s">
        <v>17</v>
      </c>
      <c r="B21" s="16">
        <v>31610</v>
      </c>
      <c r="C21" s="16">
        <v>29928</v>
      </c>
      <c r="D21" s="16">
        <v>48798</v>
      </c>
      <c r="E21" s="16">
        <v>40946</v>
      </c>
      <c r="F21" s="16">
        <v>45039</v>
      </c>
      <c r="G21" s="16">
        <v>44266</v>
      </c>
      <c r="H21" s="16">
        <v>40381</v>
      </c>
      <c r="I21" s="16">
        <v>39208</v>
      </c>
      <c r="J21" s="16">
        <v>41508</v>
      </c>
      <c r="K21" s="16">
        <v>49460</v>
      </c>
      <c r="L21" s="16">
        <v>34177</v>
      </c>
      <c r="M21" s="16">
        <v>14006</v>
      </c>
      <c r="N21" s="16">
        <v>13013</v>
      </c>
      <c r="O21" s="16">
        <v>25329</v>
      </c>
      <c r="P21" s="16">
        <v>25049</v>
      </c>
      <c r="Q21" s="16">
        <v>29247</v>
      </c>
      <c r="R21" s="16">
        <v>40355</v>
      </c>
      <c r="S21" s="16">
        <v>-18125</v>
      </c>
      <c r="T21" s="16">
        <v>34748</v>
      </c>
      <c r="U21" s="16">
        <v>35440</v>
      </c>
      <c r="V21" s="16">
        <v>-8691</v>
      </c>
      <c r="W21" s="16">
        <v>-19932</v>
      </c>
      <c r="X21" s="16">
        <v>21893</v>
      </c>
      <c r="Y21" s="16">
        <v>21541</v>
      </c>
      <c r="Z21" s="16">
        <v>25953</v>
      </c>
    </row>
    <row r="22" spans="1:26" x14ac:dyDescent="0.25">
      <c r="A22" s="34" t="s">
        <v>210</v>
      </c>
      <c r="B22" s="54">
        <v>1.75</v>
      </c>
      <c r="C22" s="54">
        <v>1.6475323726089059</v>
      </c>
      <c r="D22" s="54">
        <v>2.6741102948412672</v>
      </c>
      <c r="E22" s="54">
        <v>2.2302065418073513</v>
      </c>
      <c r="F22" s="54">
        <v>2.4334942059703324</v>
      </c>
      <c r="G22" s="54">
        <v>2.3641313007438547</v>
      </c>
      <c r="H22" s="54">
        <v>2.1325556903827874</v>
      </c>
      <c r="I22" s="54">
        <v>2.04</v>
      </c>
      <c r="J22" s="54">
        <v>2.14</v>
      </c>
      <c r="K22" s="54">
        <v>2.4900000000000002</v>
      </c>
      <c r="L22" s="54">
        <v>1.71</v>
      </c>
      <c r="M22" s="54">
        <v>0.7</v>
      </c>
      <c r="N22" s="54">
        <v>0.65</v>
      </c>
      <c r="O22" s="54">
        <v>1.2664499999999999</v>
      </c>
      <c r="P22" s="54">
        <v>1.2524500000000001</v>
      </c>
      <c r="Q22" s="54">
        <v>1.46235</v>
      </c>
      <c r="R22" s="54">
        <v>2.0177499999999999</v>
      </c>
      <c r="S22" s="54">
        <v>-0.90625</v>
      </c>
      <c r="T22" s="54">
        <v>1.7374000000000001</v>
      </c>
      <c r="U22" s="54">
        <v>1.772</v>
      </c>
      <c r="V22" s="54">
        <v>-0.43454999999999999</v>
      </c>
      <c r="W22" s="54">
        <v>-0.99660000000000004</v>
      </c>
      <c r="X22" s="54">
        <v>1.0946499999999999</v>
      </c>
      <c r="Y22" s="54">
        <v>1.0770500000000001</v>
      </c>
      <c r="Z22" s="54">
        <v>1.29765</v>
      </c>
    </row>
    <row r="23" spans="1:26" x14ac:dyDescent="0.25">
      <c r="A23" s="34" t="s">
        <v>211</v>
      </c>
      <c r="B23" s="54">
        <v>1.75</v>
      </c>
      <c r="C23" s="54">
        <v>1.6239315088961028</v>
      </c>
      <c r="D23" s="54">
        <v>2.6359753982745793</v>
      </c>
      <c r="E23" s="54">
        <v>2.1985923386053332</v>
      </c>
      <c r="F23" s="54">
        <v>2.4011125778458369</v>
      </c>
      <c r="G23" s="54">
        <v>2.3279268458778333</v>
      </c>
      <c r="H23" s="54">
        <v>2.1002568381422546</v>
      </c>
      <c r="I23" s="54">
        <v>2.009169680703029</v>
      </c>
      <c r="J23" s="54">
        <v>2.1078894302743252</v>
      </c>
      <c r="K23" s="54">
        <v>2.4570702726002001</v>
      </c>
      <c r="L23" s="54">
        <v>1.6852564102564103</v>
      </c>
      <c r="M23" s="54">
        <v>0.69063116370808675</v>
      </c>
      <c r="N23" s="54">
        <v>0.64293478260869563</v>
      </c>
      <c r="O23" s="54">
        <v>1.2664499999999999</v>
      </c>
      <c r="P23" s="54">
        <v>1.2524500000000001</v>
      </c>
      <c r="Q23" s="54">
        <v>1.46235</v>
      </c>
      <c r="R23" s="54">
        <v>2.0177499999999999</v>
      </c>
      <c r="S23" s="54">
        <v>-0.90625</v>
      </c>
      <c r="T23" s="54">
        <v>1.7374000000000001</v>
      </c>
      <c r="U23" s="54">
        <v>1.772</v>
      </c>
      <c r="V23" s="54">
        <v>-0.43454999999999999</v>
      </c>
      <c r="W23" s="54">
        <v>-0.99660000000000004</v>
      </c>
      <c r="X23" s="54">
        <v>1.0946499999999999</v>
      </c>
      <c r="Y23" s="54">
        <v>1.0770500000000001</v>
      </c>
      <c r="Z23" s="54">
        <v>1.29765</v>
      </c>
    </row>
    <row r="24" spans="1:26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8" x14ac:dyDescent="0.25">
      <c r="A25" s="32" t="s">
        <v>18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x14ac:dyDescent="0.25">
      <c r="A26" s="8" t="s">
        <v>17</v>
      </c>
      <c r="B26" s="36">
        <v>31610</v>
      </c>
      <c r="C26" s="36">
        <v>29928</v>
      </c>
      <c r="D26" s="36">
        <v>48798</v>
      </c>
      <c r="E26" s="36">
        <f>+E21</f>
        <v>40946</v>
      </c>
      <c r="F26" s="36">
        <f>+F21</f>
        <v>45039</v>
      </c>
      <c r="G26" s="36">
        <v>44266</v>
      </c>
      <c r="H26" s="36">
        <v>40381</v>
      </c>
      <c r="I26" s="36">
        <v>39208</v>
      </c>
      <c r="J26" s="36">
        <v>41508</v>
      </c>
      <c r="K26" s="36">
        <v>49460</v>
      </c>
      <c r="L26" s="36">
        <v>34177</v>
      </c>
      <c r="M26" s="36">
        <v>14006</v>
      </c>
      <c r="N26" s="36">
        <v>13013</v>
      </c>
      <c r="O26" s="36">
        <v>25329</v>
      </c>
      <c r="P26" s="36">
        <v>25049</v>
      </c>
      <c r="Q26" s="36">
        <v>29247</v>
      </c>
      <c r="R26" s="36">
        <v>40355</v>
      </c>
      <c r="S26" s="36">
        <v>-18125</v>
      </c>
      <c r="T26" s="36">
        <v>34748</v>
      </c>
      <c r="U26" s="36">
        <v>35440</v>
      </c>
      <c r="V26" s="36">
        <v>-8691</v>
      </c>
      <c r="W26" s="36">
        <v>-19932</v>
      </c>
      <c r="X26" s="36">
        <v>21893</v>
      </c>
      <c r="Y26" s="36">
        <v>21541</v>
      </c>
      <c r="Z26" s="36">
        <v>25953</v>
      </c>
    </row>
    <row r="27" spans="1:26" ht="13.8" x14ac:dyDescent="0.25">
      <c r="A27" s="37" t="s">
        <v>19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25">
      <c r="A28" s="8" t="s">
        <v>20</v>
      </c>
      <c r="B28" s="14">
        <v>-95</v>
      </c>
      <c r="C28" s="14">
        <v>19</v>
      </c>
      <c r="D28" s="14">
        <v>-189</v>
      </c>
      <c r="E28" s="14">
        <v>-66</v>
      </c>
      <c r="F28" s="14">
        <v>48</v>
      </c>
      <c r="G28" s="14">
        <v>-872</v>
      </c>
      <c r="H28" s="14">
        <v>-142</v>
      </c>
      <c r="I28" s="14">
        <v>274</v>
      </c>
      <c r="J28" s="14">
        <v>-32</v>
      </c>
      <c r="K28" s="14">
        <v>370</v>
      </c>
      <c r="L28" s="14">
        <v>58</v>
      </c>
      <c r="M28" s="14">
        <v>-363</v>
      </c>
      <c r="N28" s="14">
        <v>97</v>
      </c>
      <c r="O28" s="14">
        <v>580</v>
      </c>
      <c r="P28" s="14">
        <v>132</v>
      </c>
      <c r="Q28" s="36">
        <v>-139</v>
      </c>
      <c r="R28" s="36">
        <v>128</v>
      </c>
      <c r="S28" s="36">
        <v>-409</v>
      </c>
      <c r="T28" s="36">
        <v>-96</v>
      </c>
      <c r="U28" s="36">
        <v>35</v>
      </c>
      <c r="V28" s="36">
        <v>-221</v>
      </c>
      <c r="W28" s="36">
        <v>-566</v>
      </c>
      <c r="X28" s="36">
        <v>121</v>
      </c>
      <c r="Y28" s="36">
        <v>120</v>
      </c>
      <c r="Z28" s="36">
        <v>0</v>
      </c>
    </row>
    <row r="29" spans="1:26" x14ac:dyDescent="0.25">
      <c r="A29" s="33" t="s">
        <v>21</v>
      </c>
      <c r="B29" s="38">
        <v>31515</v>
      </c>
      <c r="C29" s="38">
        <v>29947</v>
      </c>
      <c r="D29" s="38">
        <v>48609</v>
      </c>
      <c r="E29" s="38">
        <f>+E26+E28</f>
        <v>40880</v>
      </c>
      <c r="F29" s="38">
        <f>+F26+F28</f>
        <v>45087</v>
      </c>
      <c r="G29" s="38">
        <v>43394</v>
      </c>
      <c r="H29" s="38">
        <v>40239</v>
      </c>
      <c r="I29" s="38">
        <f>+I26+I28</f>
        <v>39482</v>
      </c>
      <c r="J29" s="38">
        <v>41476</v>
      </c>
      <c r="K29" s="38">
        <f>+K26+K28</f>
        <v>49830</v>
      </c>
      <c r="L29" s="38">
        <f>+L26+L28</f>
        <v>34235</v>
      </c>
      <c r="M29" s="38">
        <v>13643</v>
      </c>
      <c r="N29" s="38">
        <v>13110</v>
      </c>
      <c r="O29" s="38">
        <v>25909</v>
      </c>
      <c r="P29" s="38">
        <v>25181</v>
      </c>
      <c r="Q29" s="38">
        <v>29108</v>
      </c>
      <c r="R29" s="38">
        <v>40483</v>
      </c>
      <c r="S29" s="38">
        <v>-18534</v>
      </c>
      <c r="T29" s="38">
        <v>34652</v>
      </c>
      <c r="U29" s="38">
        <v>35475</v>
      </c>
      <c r="V29" s="38">
        <v>-8912</v>
      </c>
      <c r="W29" s="38">
        <v>-20498</v>
      </c>
      <c r="X29" s="38">
        <v>22014</v>
      </c>
      <c r="Y29" s="38">
        <v>21661</v>
      </c>
      <c r="Z29" s="38">
        <v>25953</v>
      </c>
    </row>
    <row r="31" spans="1:26" ht="13.8" x14ac:dyDescent="0.25">
      <c r="A31" s="32" t="s">
        <v>170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x14ac:dyDescent="0.25">
      <c r="A32" s="8" t="s">
        <v>37</v>
      </c>
      <c r="B32" s="36">
        <v>157508</v>
      </c>
      <c r="C32" s="36">
        <v>187921</v>
      </c>
      <c r="D32" s="36">
        <v>207538</v>
      </c>
      <c r="E32" s="36">
        <v>189039</v>
      </c>
      <c r="F32" s="36">
        <v>164192</v>
      </c>
      <c r="G32" s="36">
        <v>174503</v>
      </c>
      <c r="H32" s="36">
        <v>186933</v>
      </c>
      <c r="I32" s="36">
        <v>173346</v>
      </c>
      <c r="J32" s="36">
        <v>149892</v>
      </c>
      <c r="K32" s="36">
        <v>166399</v>
      </c>
      <c r="L32" s="36">
        <v>184489</v>
      </c>
      <c r="M32" s="36">
        <v>173440</v>
      </c>
      <c r="N32" s="36">
        <v>147670</v>
      </c>
      <c r="O32" s="36">
        <v>168151</v>
      </c>
      <c r="P32" s="36">
        <v>175365</v>
      </c>
      <c r="Q32" s="14">
        <v>159281</v>
      </c>
      <c r="R32" s="14">
        <v>143805</v>
      </c>
      <c r="S32" s="14">
        <v>158070</v>
      </c>
      <c r="T32" s="14">
        <v>170332</v>
      </c>
      <c r="U32" s="14">
        <v>150952</v>
      </c>
      <c r="V32" s="14">
        <v>136155</v>
      </c>
      <c r="W32" s="14">
        <v>148248</v>
      </c>
      <c r="X32" s="14">
        <v>158909</v>
      </c>
      <c r="Y32" s="14">
        <v>137048</v>
      </c>
      <c r="Z32" s="14">
        <v>117560</v>
      </c>
    </row>
    <row r="33" spans="1:28" x14ac:dyDescent="0.25">
      <c r="A33" s="8" t="s">
        <v>38</v>
      </c>
      <c r="B33" s="36">
        <v>21225</v>
      </c>
      <c r="C33" s="36">
        <v>22379</v>
      </c>
      <c r="D33" s="36">
        <v>40844</v>
      </c>
      <c r="E33" s="36">
        <v>43849</v>
      </c>
      <c r="F33" s="36">
        <v>38267</v>
      </c>
      <c r="G33" s="36">
        <v>59326</v>
      </c>
      <c r="H33" s="36">
        <v>47234</v>
      </c>
      <c r="I33" s="36">
        <v>46329</v>
      </c>
      <c r="J33" s="36">
        <v>43898</v>
      </c>
      <c r="K33" s="36">
        <v>46411</v>
      </c>
      <c r="L33" s="36">
        <v>50662</v>
      </c>
      <c r="M33" s="36">
        <v>45752</v>
      </c>
      <c r="N33" s="36">
        <v>47577</v>
      </c>
      <c r="O33" s="36">
        <v>49110</v>
      </c>
      <c r="P33" s="36">
        <v>46565</v>
      </c>
      <c r="Q33" s="14">
        <v>40153</v>
      </c>
      <c r="R33" s="14">
        <v>34839</v>
      </c>
      <c r="S33" s="14">
        <v>46750</v>
      </c>
      <c r="T33" s="14">
        <v>46164</v>
      </c>
      <c r="U33" s="14">
        <v>40765</v>
      </c>
      <c r="V33" s="14">
        <v>42713</v>
      </c>
      <c r="W33" s="14">
        <v>50372</v>
      </c>
      <c r="X33" s="14">
        <v>57653</v>
      </c>
      <c r="Y33" s="14">
        <v>50862</v>
      </c>
      <c r="Z33" s="14">
        <v>50559</v>
      </c>
    </row>
    <row r="34" spans="1:28" x14ac:dyDescent="0.25">
      <c r="A34" s="8" t="s">
        <v>39</v>
      </c>
      <c r="B34" s="36">
        <v>12905</v>
      </c>
      <c r="C34" s="36">
        <v>13493</v>
      </c>
      <c r="D34" s="36">
        <v>13013</v>
      </c>
      <c r="E34" s="36">
        <v>23437</v>
      </c>
      <c r="F34" s="36">
        <v>19490</v>
      </c>
      <c r="G34" s="36">
        <v>19917</v>
      </c>
      <c r="H34" s="36">
        <v>20769</v>
      </c>
      <c r="I34" s="36">
        <v>20019</v>
      </c>
      <c r="J34" s="36">
        <v>21355</v>
      </c>
      <c r="K34" s="36">
        <v>22765</v>
      </c>
      <c r="L34" s="36">
        <v>23499</v>
      </c>
      <c r="M34" s="36">
        <v>22899</v>
      </c>
      <c r="N34" s="36">
        <v>22972</v>
      </c>
      <c r="O34" s="36">
        <v>22755</v>
      </c>
      <c r="P34" s="36">
        <v>17727</v>
      </c>
      <c r="Q34" s="14">
        <v>14700</v>
      </c>
      <c r="R34" s="14">
        <v>14796</v>
      </c>
      <c r="S34" s="14">
        <v>15874</v>
      </c>
      <c r="T34" s="14">
        <v>16289</v>
      </c>
      <c r="U34" s="14">
        <v>16034</v>
      </c>
      <c r="V34" s="14">
        <v>17168</v>
      </c>
      <c r="W34" s="14">
        <v>16511</v>
      </c>
      <c r="X34" s="14">
        <v>16857</v>
      </c>
      <c r="Y34" s="14">
        <v>16533</v>
      </c>
      <c r="Z34" s="14">
        <v>16164</v>
      </c>
    </row>
    <row r="35" spans="1:28" x14ac:dyDescent="0.25">
      <c r="A35" s="8" t="s">
        <v>40</v>
      </c>
      <c r="B35" s="36">
        <v>13286</v>
      </c>
      <c r="C35" s="36">
        <v>13522</v>
      </c>
      <c r="D35" s="36">
        <v>15967</v>
      </c>
      <c r="E35" s="36">
        <v>15993</v>
      </c>
      <c r="F35" s="36">
        <v>14553</v>
      </c>
      <c r="G35" s="36">
        <v>15904</v>
      </c>
      <c r="H35" s="36">
        <v>15417</v>
      </c>
      <c r="I35" s="36">
        <v>14233</v>
      </c>
      <c r="J35" s="36">
        <v>13607</v>
      </c>
      <c r="K35" s="36">
        <v>13447</v>
      </c>
      <c r="L35" s="36">
        <v>12968</v>
      </c>
      <c r="M35" s="36">
        <v>12888</v>
      </c>
      <c r="N35" s="36">
        <v>11358</v>
      </c>
      <c r="O35" s="36">
        <v>12104</v>
      </c>
      <c r="P35" s="36">
        <v>12338</v>
      </c>
      <c r="Q35" s="14">
        <v>12247</v>
      </c>
      <c r="R35" s="14">
        <v>11980</v>
      </c>
      <c r="S35" s="14">
        <v>14496</v>
      </c>
      <c r="T35" s="14">
        <v>14855</v>
      </c>
      <c r="U35" s="14">
        <v>14720</v>
      </c>
      <c r="V35" s="14">
        <v>14838</v>
      </c>
      <c r="W35" s="14">
        <v>17103</v>
      </c>
      <c r="X35" s="14">
        <v>14828</v>
      </c>
      <c r="Y35" s="14">
        <v>13077</v>
      </c>
      <c r="Z35" s="14">
        <v>13486</v>
      </c>
    </row>
    <row r="36" spans="1:28" x14ac:dyDescent="0.25">
      <c r="A36" s="8" t="s">
        <v>199</v>
      </c>
      <c r="B36" s="36">
        <v>10411</v>
      </c>
      <c r="C36" s="36">
        <v>12043</v>
      </c>
      <c r="D36" s="36">
        <v>8783</v>
      </c>
      <c r="E36" s="36">
        <v>1736</v>
      </c>
      <c r="F36" s="36">
        <v>10791</v>
      </c>
      <c r="G36" s="36">
        <v>8210</v>
      </c>
      <c r="H36" s="36">
        <v>756</v>
      </c>
      <c r="I36" s="36">
        <v>1986</v>
      </c>
      <c r="J36" s="36">
        <v>7960</v>
      </c>
      <c r="K36" s="36">
        <v>5201</v>
      </c>
      <c r="L36" s="36">
        <v>768</v>
      </c>
      <c r="M36" s="36">
        <v>1539</v>
      </c>
      <c r="N36" s="36">
        <v>6435</v>
      </c>
      <c r="O36" s="36">
        <v>8774</v>
      </c>
      <c r="P36" s="36">
        <v>3013</v>
      </c>
      <c r="Q36" s="36">
        <v>3070</v>
      </c>
      <c r="R36" s="36">
        <v>3438</v>
      </c>
      <c r="S36" s="36">
        <v>4399</v>
      </c>
      <c r="T36" s="36">
        <v>1497</v>
      </c>
      <c r="U36" s="36">
        <v>1675</v>
      </c>
      <c r="V36" s="36">
        <v>6429</v>
      </c>
      <c r="W36" s="36">
        <v>7432</v>
      </c>
      <c r="X36" s="36">
        <v>3651</v>
      </c>
      <c r="Y36" s="36">
        <v>4533</v>
      </c>
      <c r="Z36" s="36">
        <v>8324</v>
      </c>
    </row>
    <row r="37" spans="1:28" x14ac:dyDescent="0.25">
      <c r="A37" s="8" t="s">
        <v>195</v>
      </c>
      <c r="B37" s="36">
        <v>13951</v>
      </c>
      <c r="C37" s="36">
        <v>11384</v>
      </c>
      <c r="D37" s="36">
        <v>9842</v>
      </c>
      <c r="E37" s="36">
        <v>10151</v>
      </c>
      <c r="F37" s="36">
        <v>15181</v>
      </c>
      <c r="G37" s="36">
        <v>8372</v>
      </c>
      <c r="H37" s="36">
        <v>9231</v>
      </c>
      <c r="I37" s="36">
        <v>15734</v>
      </c>
      <c r="J37" s="36">
        <v>43248</v>
      </c>
      <c r="K37" s="36">
        <v>31580</v>
      </c>
      <c r="L37" s="36">
        <v>31796</v>
      </c>
      <c r="M37" s="36">
        <v>35337</v>
      </c>
      <c r="N37" s="36">
        <v>34069</v>
      </c>
      <c r="O37" s="36">
        <v>20118</v>
      </c>
      <c r="P37" s="36">
        <v>17143</v>
      </c>
      <c r="Q37" s="14">
        <v>14944</v>
      </c>
      <c r="R37" s="14">
        <v>7005</v>
      </c>
      <c r="S37" s="14">
        <v>8113</v>
      </c>
      <c r="T37" s="14">
        <v>4925</v>
      </c>
      <c r="U37" s="14">
        <v>1541</v>
      </c>
      <c r="V37" s="14">
        <v>6726</v>
      </c>
      <c r="W37" s="14">
        <v>4661</v>
      </c>
      <c r="X37" s="14">
        <v>4756</v>
      </c>
      <c r="Y37" s="14">
        <v>4961</v>
      </c>
      <c r="Z37" s="14">
        <v>5047</v>
      </c>
    </row>
    <row r="38" spans="1:28" ht="13.2" customHeight="1" x14ac:dyDescent="0.25">
      <c r="A38" s="33" t="s">
        <v>192</v>
      </c>
      <c r="B38" s="38">
        <v>229286</v>
      </c>
      <c r="C38" s="38">
        <v>260742</v>
      </c>
      <c r="D38" s="38">
        <v>295987</v>
      </c>
      <c r="E38" s="38">
        <v>284205</v>
      </c>
      <c r="F38" s="38">
        <v>262474</v>
      </c>
      <c r="G38" s="38">
        <v>286232</v>
      </c>
      <c r="H38" s="38">
        <v>280340</v>
      </c>
      <c r="I38" s="38">
        <v>271647</v>
      </c>
      <c r="J38" s="38">
        <v>279960</v>
      </c>
      <c r="K38" s="38">
        <v>285803</v>
      </c>
      <c r="L38" s="38">
        <v>304182</v>
      </c>
      <c r="M38" s="38">
        <v>291855</v>
      </c>
      <c r="N38" s="38">
        <v>270081</v>
      </c>
      <c r="O38" s="38">
        <v>281012</v>
      </c>
      <c r="P38" s="38">
        <v>272151</v>
      </c>
      <c r="Q38" s="16">
        <v>244395</v>
      </c>
      <c r="R38" s="16">
        <v>215863</v>
      </c>
      <c r="S38" s="16">
        <v>247702</v>
      </c>
      <c r="T38" s="16">
        <v>254062</v>
      </c>
      <c r="U38" s="16">
        <v>225687</v>
      </c>
      <c r="V38" s="16">
        <v>224029</v>
      </c>
      <c r="W38" s="16">
        <v>244327</v>
      </c>
      <c r="X38" s="16">
        <v>256654</v>
      </c>
      <c r="Y38" s="16">
        <v>227014</v>
      </c>
      <c r="Z38" s="16">
        <v>211140</v>
      </c>
    </row>
    <row r="39" spans="1:28" x14ac:dyDescent="0.25">
      <c r="A39" s="8" t="s">
        <v>41</v>
      </c>
      <c r="B39" s="36">
        <v>-5912</v>
      </c>
      <c r="C39" s="36">
        <v>-7419</v>
      </c>
      <c r="D39" s="36">
        <v>-13397</v>
      </c>
      <c r="E39" s="36">
        <v>-3820</v>
      </c>
      <c r="F39" s="36">
        <v>-5383</v>
      </c>
      <c r="G39" s="36">
        <v>-7362</v>
      </c>
      <c r="H39" s="36">
        <v>-5977</v>
      </c>
      <c r="I39" s="36">
        <v>-4519</v>
      </c>
      <c r="J39" s="36">
        <v>-5893</v>
      </c>
      <c r="K39" s="36">
        <v>-6062</v>
      </c>
      <c r="L39" s="36">
        <v>-6157</v>
      </c>
      <c r="M39" s="36">
        <v>-4397</v>
      </c>
      <c r="N39" s="36">
        <v>-6255</v>
      </c>
      <c r="O39" s="36">
        <v>-9193</v>
      </c>
      <c r="P39" s="36">
        <v>-7114</v>
      </c>
      <c r="Q39" s="14">
        <v>-5648</v>
      </c>
      <c r="R39" s="14">
        <v>-5650</v>
      </c>
      <c r="S39" s="14">
        <v>-4825</v>
      </c>
      <c r="T39" s="14">
        <v>-5489</v>
      </c>
      <c r="U39" s="14">
        <v>-4266</v>
      </c>
      <c r="V39" s="14">
        <v>-5342</v>
      </c>
      <c r="W39" s="14">
        <v>-5353</v>
      </c>
      <c r="X39" s="14">
        <v>-7048</v>
      </c>
      <c r="Y39" s="14">
        <v>-4991</v>
      </c>
      <c r="Z39" s="14">
        <v>-6815</v>
      </c>
    </row>
    <row r="40" spans="1:28" x14ac:dyDescent="0.25">
      <c r="A40" s="33" t="s">
        <v>154</v>
      </c>
      <c r="B40" s="38">
        <v>223374</v>
      </c>
      <c r="C40" s="38">
        <v>253323</v>
      </c>
      <c r="D40" s="38">
        <v>282590</v>
      </c>
      <c r="E40" s="38">
        <v>280385</v>
      </c>
      <c r="F40" s="38">
        <v>257091</v>
      </c>
      <c r="G40" s="38">
        <v>278870</v>
      </c>
      <c r="H40" s="38">
        <v>274363</v>
      </c>
      <c r="I40" s="38">
        <f>+I39+I38</f>
        <v>267128</v>
      </c>
      <c r="J40" s="38">
        <f>+J39+J38</f>
        <v>274067</v>
      </c>
      <c r="K40" s="38">
        <f>+K39+K38</f>
        <v>279741</v>
      </c>
      <c r="L40" s="38">
        <f>+L39+L38</f>
        <v>298025</v>
      </c>
      <c r="M40" s="38">
        <f>+M39+M38</f>
        <v>287458</v>
      </c>
      <c r="N40" s="38">
        <f>+N38+N39</f>
        <v>263826</v>
      </c>
      <c r="O40" s="38">
        <v>271819</v>
      </c>
      <c r="P40" s="38">
        <v>265037</v>
      </c>
      <c r="Q40" s="16">
        <v>238747</v>
      </c>
      <c r="R40" s="16">
        <v>210213</v>
      </c>
      <c r="S40" s="16">
        <v>242877</v>
      </c>
      <c r="T40" s="16">
        <v>248573</v>
      </c>
      <c r="U40" s="16">
        <v>221421</v>
      </c>
      <c r="V40" s="16">
        <v>218687</v>
      </c>
      <c r="W40" s="16">
        <v>238974</v>
      </c>
      <c r="X40" s="16">
        <v>249606</v>
      </c>
      <c r="Y40" s="16">
        <v>222023</v>
      </c>
      <c r="Z40" s="16">
        <v>204325</v>
      </c>
    </row>
    <row r="41" spans="1:28" x14ac:dyDescent="0.25">
      <c r="A41" s="30" t="s">
        <v>42</v>
      </c>
      <c r="B41" s="36">
        <v>50236</v>
      </c>
      <c r="C41" s="36">
        <v>23877</v>
      </c>
      <c r="D41" s="36">
        <v>6010</v>
      </c>
      <c r="E41" s="36">
        <v>5926</v>
      </c>
      <c r="F41" s="36">
        <v>21313</v>
      </c>
      <c r="G41" s="36">
        <v>-11594</v>
      </c>
      <c r="H41" s="36">
        <v>482</v>
      </c>
      <c r="I41" s="36">
        <v>3141</v>
      </c>
      <c r="J41" s="36">
        <v>6091</v>
      </c>
      <c r="K41" s="36">
        <v>-2371</v>
      </c>
      <c r="L41" s="36">
        <v>-18477</v>
      </c>
      <c r="M41" s="36">
        <v>-13043</v>
      </c>
      <c r="N41" s="36">
        <v>4472</v>
      </c>
      <c r="O41" s="36">
        <v>-12612</v>
      </c>
      <c r="P41" s="36">
        <v>-19350</v>
      </c>
      <c r="Q41" s="14">
        <v>2941</v>
      </c>
      <c r="R41" s="14">
        <v>24387</v>
      </c>
      <c r="S41" s="14">
        <v>-11324</v>
      </c>
      <c r="T41" s="14">
        <v>-23807</v>
      </c>
      <c r="U41" s="14">
        <v>6421</v>
      </c>
      <c r="V41" s="14">
        <v>9820</v>
      </c>
      <c r="W41" s="14">
        <v>-7118</v>
      </c>
      <c r="X41" s="14">
        <v>-17548</v>
      </c>
      <c r="Y41" s="14">
        <v>-2344</v>
      </c>
      <c r="Z41" s="14">
        <v>10568</v>
      </c>
    </row>
    <row r="42" spans="1:28" ht="26.4" x14ac:dyDescent="0.25">
      <c r="A42" s="30" t="s">
        <v>43</v>
      </c>
      <c r="B42" s="36">
        <v>54</v>
      </c>
      <c r="C42" s="36">
        <v>-4097</v>
      </c>
      <c r="D42" s="36">
        <v>3740</v>
      </c>
      <c r="E42" s="36">
        <v>-970</v>
      </c>
      <c r="F42" s="36">
        <v>-600</v>
      </c>
      <c r="G42" s="36">
        <v>1547</v>
      </c>
      <c r="H42" s="36">
        <v>415</v>
      </c>
      <c r="I42" s="36">
        <v>-406</v>
      </c>
      <c r="J42" s="36">
        <v>-6</v>
      </c>
      <c r="K42" s="36">
        <v>-149</v>
      </c>
      <c r="L42" s="36">
        <v>445</v>
      </c>
      <c r="M42" s="36">
        <v>-514</v>
      </c>
      <c r="N42" s="36">
        <v>296</v>
      </c>
      <c r="O42" s="36">
        <v>-721</v>
      </c>
      <c r="P42" s="36">
        <v>378</v>
      </c>
      <c r="Q42" s="14">
        <v>205</v>
      </c>
      <c r="R42" s="14">
        <v>247</v>
      </c>
      <c r="S42" s="14">
        <v>0</v>
      </c>
      <c r="T42" s="14">
        <v>322</v>
      </c>
      <c r="U42" s="14">
        <v>-378</v>
      </c>
      <c r="V42" s="14">
        <v>42</v>
      </c>
      <c r="W42" s="14">
        <v>18</v>
      </c>
      <c r="X42" s="14">
        <v>269</v>
      </c>
      <c r="Y42" s="14">
        <v>-623</v>
      </c>
      <c r="Z42" s="14">
        <v>331</v>
      </c>
    </row>
    <row r="43" spans="1:28" x14ac:dyDescent="0.25">
      <c r="A43" s="33" t="s">
        <v>44</v>
      </c>
      <c r="B43" s="38">
        <v>273664</v>
      </c>
      <c r="C43" s="38">
        <v>273103</v>
      </c>
      <c r="D43" s="38">
        <v>292340</v>
      </c>
      <c r="E43" s="38">
        <v>285341</v>
      </c>
      <c r="F43" s="38">
        <v>277804</v>
      </c>
      <c r="G43" s="38">
        <v>268823</v>
      </c>
      <c r="H43" s="38">
        <v>275260</v>
      </c>
      <c r="I43" s="38">
        <v>269863</v>
      </c>
      <c r="J43" s="38">
        <v>280152</v>
      </c>
      <c r="K43" s="38">
        <v>277221</v>
      </c>
      <c r="L43" s="38">
        <v>279993</v>
      </c>
      <c r="M43" s="38">
        <v>273901</v>
      </c>
      <c r="N43" s="38">
        <v>268594</v>
      </c>
      <c r="O43" s="38">
        <v>258486</v>
      </c>
      <c r="P43" s="38">
        <v>246065</v>
      </c>
      <c r="Q43" s="16">
        <v>241893</v>
      </c>
      <c r="R43" s="16">
        <v>234847</v>
      </c>
      <c r="S43" s="16">
        <v>231553</v>
      </c>
      <c r="T43" s="16">
        <v>225088</v>
      </c>
      <c r="U43" s="16">
        <v>227464</v>
      </c>
      <c r="V43" s="16">
        <v>228549</v>
      </c>
      <c r="W43" s="16">
        <v>231874</v>
      </c>
      <c r="X43" s="16">
        <v>232327</v>
      </c>
      <c r="Y43" s="16">
        <v>219056</v>
      </c>
      <c r="Z43" s="16">
        <v>215224</v>
      </c>
    </row>
    <row r="45" spans="1:28" ht="13.8" x14ac:dyDescent="0.25">
      <c r="A45" s="32" t="s">
        <v>171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8" x14ac:dyDescent="0.25">
      <c r="A46" s="8" t="s">
        <v>45</v>
      </c>
      <c r="B46" s="36">
        <v>-72196</v>
      </c>
      <c r="C46" s="36">
        <v>-84549</v>
      </c>
      <c r="D46" s="36">
        <v>-79950</v>
      </c>
      <c r="E46" s="36">
        <v>-76143</v>
      </c>
      <c r="F46" s="36">
        <v>-74324</v>
      </c>
      <c r="G46" s="36">
        <v>-76185</v>
      </c>
      <c r="H46" s="36">
        <v>-69284</v>
      </c>
      <c r="I46" s="36">
        <v>-67366</v>
      </c>
      <c r="J46" s="36">
        <v>-64815</v>
      </c>
      <c r="K46" s="36">
        <v>-66136</v>
      </c>
      <c r="L46" s="36">
        <v>-65849</v>
      </c>
      <c r="M46" s="36">
        <v>-56901</v>
      </c>
      <c r="N46" s="36">
        <v>-64066</v>
      </c>
      <c r="O46" s="36">
        <v>-58952</v>
      </c>
      <c r="P46" s="36">
        <v>-61396</v>
      </c>
      <c r="Q46" s="14">
        <v>-53911</v>
      </c>
      <c r="R46" s="14">
        <v>-58643</v>
      </c>
      <c r="S46" s="14">
        <v>-57594</v>
      </c>
      <c r="T46" s="14">
        <v>-61981</v>
      </c>
      <c r="U46" s="14">
        <v>-53152</v>
      </c>
      <c r="V46" s="14">
        <v>-55856</v>
      </c>
      <c r="W46" s="14">
        <v>-59307</v>
      </c>
      <c r="X46" s="14">
        <v>-57283</v>
      </c>
      <c r="Y46" s="14">
        <v>-54746</v>
      </c>
      <c r="Z46" s="14">
        <v>-54695</v>
      </c>
      <c r="AB46" s="52"/>
    </row>
    <row r="47" spans="1:28" x14ac:dyDescent="0.25">
      <c r="A47" s="8" t="s">
        <v>46</v>
      </c>
      <c r="B47" s="36">
        <v>5976</v>
      </c>
      <c r="C47" s="36">
        <v>9422</v>
      </c>
      <c r="D47" s="36">
        <v>1865</v>
      </c>
      <c r="E47" s="36">
        <v>2989</v>
      </c>
      <c r="F47" s="36">
        <v>2193</v>
      </c>
      <c r="G47" s="36">
        <v>1910</v>
      </c>
      <c r="H47" s="36">
        <v>1933</v>
      </c>
      <c r="I47" s="36">
        <v>1964</v>
      </c>
      <c r="J47" s="36">
        <v>1907</v>
      </c>
      <c r="K47" s="36">
        <v>2761</v>
      </c>
      <c r="L47" s="36">
        <v>1543</v>
      </c>
      <c r="M47" s="36">
        <v>1920</v>
      </c>
      <c r="N47" s="36">
        <v>4892</v>
      </c>
      <c r="O47" s="36">
        <v>1798</v>
      </c>
      <c r="P47" s="36">
        <v>1552</v>
      </c>
      <c r="Q47" s="14">
        <v>1505</v>
      </c>
      <c r="R47" s="14">
        <v>1470</v>
      </c>
      <c r="S47" s="14">
        <v>1454</v>
      </c>
      <c r="T47" s="14">
        <v>1321</v>
      </c>
      <c r="U47" s="14">
        <v>1419</v>
      </c>
      <c r="V47" s="14">
        <v>1879</v>
      </c>
      <c r="W47" s="14">
        <v>2003</v>
      </c>
      <c r="X47" s="14">
        <v>2404</v>
      </c>
      <c r="Y47" s="14">
        <v>1818</v>
      </c>
      <c r="Z47" s="14">
        <v>1991</v>
      </c>
      <c r="AB47" s="52"/>
    </row>
    <row r="48" spans="1:28" x14ac:dyDescent="0.25">
      <c r="A48" s="8" t="s">
        <v>47</v>
      </c>
      <c r="B48" s="36">
        <v>-2109</v>
      </c>
      <c r="C48" s="36">
        <v>-709</v>
      </c>
      <c r="D48" s="36">
        <v>1134</v>
      </c>
      <c r="E48" s="36">
        <v>6727</v>
      </c>
      <c r="F48" s="36">
        <v>1642</v>
      </c>
      <c r="G48" s="36">
        <v>4677</v>
      </c>
      <c r="H48" s="36">
        <v>-1327</v>
      </c>
      <c r="I48" s="36">
        <v>4157</v>
      </c>
      <c r="J48" s="36">
        <v>-672</v>
      </c>
      <c r="K48" s="36">
        <v>1147</v>
      </c>
      <c r="L48" s="36">
        <v>1125</v>
      </c>
      <c r="M48" s="36">
        <v>472</v>
      </c>
      <c r="N48" s="36">
        <v>-1436</v>
      </c>
      <c r="O48" s="36">
        <v>1399</v>
      </c>
      <c r="P48" s="36">
        <v>-3039</v>
      </c>
      <c r="Q48" s="14">
        <v>-3239</v>
      </c>
      <c r="R48" s="14">
        <v>445</v>
      </c>
      <c r="S48" s="14">
        <v>-506</v>
      </c>
      <c r="T48" s="14">
        <v>1304</v>
      </c>
      <c r="U48" s="14">
        <v>-7817</v>
      </c>
      <c r="V48" s="14">
        <v>-2496</v>
      </c>
      <c r="W48" s="14">
        <v>2324</v>
      </c>
      <c r="X48" s="14">
        <v>-3261</v>
      </c>
      <c r="Y48" s="14">
        <v>-988</v>
      </c>
      <c r="Z48" s="14">
        <v>-2756</v>
      </c>
      <c r="AB48" s="52"/>
    </row>
    <row r="49" spans="1:28" x14ac:dyDescent="0.25">
      <c r="A49" s="8" t="s">
        <v>48</v>
      </c>
      <c r="B49" s="36">
        <v>-978</v>
      </c>
      <c r="C49" s="36">
        <v>5174</v>
      </c>
      <c r="D49" s="36">
        <v>-86</v>
      </c>
      <c r="E49" s="36">
        <v>0</v>
      </c>
      <c r="F49" s="36">
        <v>0</v>
      </c>
      <c r="G49" s="36">
        <v>-42</v>
      </c>
      <c r="H49" s="36">
        <v>0</v>
      </c>
      <c r="I49" s="36">
        <v>0</v>
      </c>
      <c r="J49" s="36">
        <v>0</v>
      </c>
      <c r="K49" s="36">
        <v>-582</v>
      </c>
      <c r="L49" s="36">
        <v>0</v>
      </c>
      <c r="M49" s="36">
        <v>0</v>
      </c>
      <c r="N49" s="36">
        <v>552</v>
      </c>
      <c r="O49" s="36">
        <v>-10</v>
      </c>
      <c r="P49" s="36">
        <v>0</v>
      </c>
      <c r="Q49" s="14">
        <v>0</v>
      </c>
      <c r="R49" s="14">
        <v>0</v>
      </c>
      <c r="S49" s="14">
        <v>-181</v>
      </c>
      <c r="T49" s="14">
        <v>10</v>
      </c>
      <c r="U49" s="14">
        <v>0</v>
      </c>
      <c r="V49" s="14">
        <v>0</v>
      </c>
      <c r="W49" s="14">
        <v>-508</v>
      </c>
      <c r="X49" s="14">
        <v>22</v>
      </c>
      <c r="Y49" s="14">
        <v>37</v>
      </c>
      <c r="Z49" s="14">
        <v>4</v>
      </c>
      <c r="AB49" s="52"/>
    </row>
    <row r="50" spans="1:28" x14ac:dyDescent="0.25">
      <c r="A50" s="35" t="s">
        <v>49</v>
      </c>
      <c r="B50" s="38">
        <v>-69307</v>
      </c>
      <c r="C50" s="38">
        <v>-70662</v>
      </c>
      <c r="D50" s="38">
        <v>-77037</v>
      </c>
      <c r="E50" s="38">
        <v>-66427</v>
      </c>
      <c r="F50" s="38">
        <v>-70489</v>
      </c>
      <c r="G50" s="38">
        <v>-69640</v>
      </c>
      <c r="H50" s="38">
        <v>-68678</v>
      </c>
      <c r="I50" s="38">
        <v>-61245</v>
      </c>
      <c r="J50" s="38">
        <v>-63580</v>
      </c>
      <c r="K50" s="38">
        <v>-62810</v>
      </c>
      <c r="L50" s="38">
        <v>-63181</v>
      </c>
      <c r="M50" s="38">
        <v>-54509</v>
      </c>
      <c r="N50" s="38">
        <v>-60058</v>
      </c>
      <c r="O50" s="38">
        <v>-55765</v>
      </c>
      <c r="P50" s="38">
        <v>-62883</v>
      </c>
      <c r="Q50" s="16">
        <v>-55645</v>
      </c>
      <c r="R50" s="16">
        <v>-56728</v>
      </c>
      <c r="S50" s="16">
        <v>-56827</v>
      </c>
      <c r="T50" s="16">
        <v>-59346</v>
      </c>
      <c r="U50" s="16">
        <v>-59550</v>
      </c>
      <c r="V50" s="16">
        <v>-56473</v>
      </c>
      <c r="W50" s="16">
        <v>-55488</v>
      </c>
      <c r="X50" s="16">
        <v>-58118</v>
      </c>
      <c r="Y50" s="16">
        <v>-53879</v>
      </c>
      <c r="Z50" s="16">
        <v>-55456</v>
      </c>
      <c r="AB50" s="52"/>
    </row>
    <row r="52" spans="1:28" ht="13.8" x14ac:dyDescent="0.25">
      <c r="A52" s="32" t="s">
        <v>172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8" x14ac:dyDescent="0.25">
      <c r="A53" s="8" t="s">
        <v>50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8" x14ac:dyDescent="0.25">
      <c r="A54" s="8" t="s">
        <v>36</v>
      </c>
      <c r="B54" s="36">
        <v>-116505</v>
      </c>
      <c r="C54" s="36">
        <v>-133207</v>
      </c>
      <c r="D54" s="36">
        <v>-144742</v>
      </c>
      <c r="E54" s="36">
        <v>-153466</v>
      </c>
      <c r="F54" s="36">
        <v>-142118</v>
      </c>
      <c r="G54" s="36">
        <v>-141486</v>
      </c>
      <c r="H54" s="36">
        <v>-144023</v>
      </c>
      <c r="I54" s="36">
        <v>-146113</v>
      </c>
      <c r="J54" s="36">
        <v>-152796</v>
      </c>
      <c r="K54" s="36">
        <v>-154465</v>
      </c>
      <c r="L54" s="36">
        <v>-158168</v>
      </c>
      <c r="M54" s="36">
        <v>-162706</v>
      </c>
      <c r="N54" s="36">
        <v>-155444</v>
      </c>
      <c r="O54" s="36">
        <v>-154277</v>
      </c>
      <c r="P54" s="36">
        <v>-136307</v>
      </c>
      <c r="Q54" s="14">
        <v>-132026</v>
      </c>
      <c r="R54" s="14">
        <v>-116622</v>
      </c>
      <c r="S54" s="14">
        <v>-127925</v>
      </c>
      <c r="T54" s="14">
        <v>-121997</v>
      </c>
      <c r="U54" s="14">
        <v>-120284</v>
      </c>
      <c r="V54" s="14">
        <v>-115809</v>
      </c>
      <c r="W54" s="14">
        <v>-128171</v>
      </c>
      <c r="X54" s="14">
        <v>-132180</v>
      </c>
      <c r="Y54" s="14">
        <v>-118659</v>
      </c>
      <c r="Z54" s="14">
        <v>-111527</v>
      </c>
      <c r="AB54" s="52"/>
    </row>
    <row r="55" spans="1:28" x14ac:dyDescent="0.25">
      <c r="A55" s="8" t="s">
        <v>51</v>
      </c>
      <c r="B55" s="36">
        <v>-29868</v>
      </c>
      <c r="C55" s="36">
        <v>-9538</v>
      </c>
      <c r="D55" s="36">
        <v>-10899</v>
      </c>
      <c r="E55" s="36">
        <v>-4766</v>
      </c>
      <c r="F55" s="36">
        <v>-5016</v>
      </c>
      <c r="G55" s="36">
        <v>1863</v>
      </c>
      <c r="H55" s="36">
        <v>523</v>
      </c>
      <c r="I55" s="36">
        <v>-326</v>
      </c>
      <c r="J55" s="36">
        <v>-1482</v>
      </c>
      <c r="K55" s="36">
        <v>3485</v>
      </c>
      <c r="L55" s="36">
        <v>6460</v>
      </c>
      <c r="M55" s="36">
        <v>5835</v>
      </c>
      <c r="N55" s="36">
        <v>2851</v>
      </c>
      <c r="O55" s="36">
        <v>8848</v>
      </c>
      <c r="P55" s="36">
        <v>5249</v>
      </c>
      <c r="Q55" s="14">
        <v>-2083</v>
      </c>
      <c r="R55" s="14">
        <v>-9094</v>
      </c>
      <c r="S55" s="14">
        <v>5418</v>
      </c>
      <c r="T55" s="14">
        <v>3317</v>
      </c>
      <c r="U55" s="14">
        <v>441</v>
      </c>
      <c r="V55" s="14">
        <v>-3303</v>
      </c>
      <c r="W55" s="14">
        <v>2950</v>
      </c>
      <c r="X55" s="14">
        <v>4332</v>
      </c>
      <c r="Y55" s="14">
        <v>-569</v>
      </c>
      <c r="Z55" s="14">
        <v>-1736</v>
      </c>
      <c r="AB55" s="52"/>
    </row>
    <row r="56" spans="1:28" x14ac:dyDescent="0.25">
      <c r="A56" s="8" t="s">
        <v>52</v>
      </c>
      <c r="B56" s="36">
        <v>-30861</v>
      </c>
      <c r="C56" s="36">
        <v>-30777</v>
      </c>
      <c r="D56" s="36">
        <v>-29034</v>
      </c>
      <c r="E56" s="36">
        <v>-34247</v>
      </c>
      <c r="F56" s="36">
        <v>-30681</v>
      </c>
      <c r="G56" s="36">
        <v>-29739</v>
      </c>
      <c r="H56" s="36">
        <v>-28282</v>
      </c>
      <c r="I56" s="36">
        <v>-29363</v>
      </c>
      <c r="J56" s="36">
        <v>-29543</v>
      </c>
      <c r="K56" s="36">
        <v>-25400</v>
      </c>
      <c r="L56" s="36">
        <v>-24628</v>
      </c>
      <c r="M56" s="36">
        <v>-26877</v>
      </c>
      <c r="N56" s="36">
        <v>-26800</v>
      </c>
      <c r="O56" s="36">
        <v>-34489</v>
      </c>
      <c r="P56" s="36">
        <v>-25840</v>
      </c>
      <c r="Q56" s="14">
        <v>-25551</v>
      </c>
      <c r="R56" s="14">
        <v>-24370</v>
      </c>
      <c r="S56" s="14">
        <v>-21631</v>
      </c>
      <c r="T56" s="14">
        <v>-22158</v>
      </c>
      <c r="U56" s="14">
        <v>-24847</v>
      </c>
      <c r="V56" s="14">
        <v>-25338</v>
      </c>
      <c r="W56" s="14">
        <v>-23084</v>
      </c>
      <c r="X56" s="14">
        <v>-23974</v>
      </c>
      <c r="Y56" s="14">
        <v>-25684</v>
      </c>
      <c r="Z56" s="14">
        <v>-25626</v>
      </c>
      <c r="AB56" s="52"/>
    </row>
    <row r="57" spans="1:28" x14ac:dyDescent="0.25">
      <c r="A57" s="7" t="s">
        <v>196</v>
      </c>
      <c r="B57" s="9">
        <v>1496</v>
      </c>
      <c r="C57" s="9">
        <v>1496</v>
      </c>
      <c r="D57" s="9">
        <v>1495</v>
      </c>
      <c r="E57" s="9">
        <v>1401</v>
      </c>
      <c r="F57" s="9">
        <v>1212</v>
      </c>
      <c r="G57" s="9">
        <v>1175</v>
      </c>
      <c r="H57" s="9">
        <v>1191</v>
      </c>
      <c r="I57" s="9">
        <v>1163</v>
      </c>
      <c r="J57" s="9">
        <v>1197</v>
      </c>
      <c r="K57" s="9">
        <v>940</v>
      </c>
      <c r="L57" s="9">
        <v>942</v>
      </c>
      <c r="M57" s="9">
        <v>940</v>
      </c>
      <c r="N57" s="9">
        <v>1807</v>
      </c>
      <c r="O57" s="9">
        <v>1793</v>
      </c>
      <c r="P57" s="9">
        <v>1785.7060000000004</v>
      </c>
      <c r="Q57" s="10">
        <v>1794.4399999999998</v>
      </c>
      <c r="R57" s="10">
        <v>1778.5600000000002</v>
      </c>
      <c r="S57" s="10">
        <v>1753.5660000000012</v>
      </c>
      <c r="T57" s="10">
        <v>1760.6399999999999</v>
      </c>
      <c r="U57" s="10">
        <v>1758.2820000000002</v>
      </c>
      <c r="V57" s="10">
        <v>1663.962</v>
      </c>
      <c r="W57" s="10">
        <v>1421.8740000000003</v>
      </c>
      <c r="X57" s="10">
        <v>1421.0879999999997</v>
      </c>
      <c r="Y57" s="10">
        <v>1421.0880000000002</v>
      </c>
      <c r="Z57" s="10">
        <v>859.88400000000001</v>
      </c>
      <c r="AB57" s="52"/>
    </row>
    <row r="58" spans="1:28" x14ac:dyDescent="0.25">
      <c r="A58" s="8" t="s">
        <v>200</v>
      </c>
      <c r="B58" s="36">
        <v>358</v>
      </c>
      <c r="C58" s="36">
        <v>663</v>
      </c>
      <c r="D58" s="36">
        <v>593</v>
      </c>
      <c r="E58" s="36">
        <v>284</v>
      </c>
      <c r="F58" s="36">
        <v>348</v>
      </c>
      <c r="G58" s="36">
        <v>313</v>
      </c>
      <c r="H58" s="36">
        <v>340</v>
      </c>
      <c r="I58" s="36">
        <v>254</v>
      </c>
      <c r="J58" s="36">
        <v>322</v>
      </c>
      <c r="K58" s="36">
        <v>499</v>
      </c>
      <c r="L58" s="36">
        <v>358</v>
      </c>
      <c r="M58" s="36">
        <v>253</v>
      </c>
      <c r="N58" s="36">
        <v>1948</v>
      </c>
      <c r="O58" s="36">
        <v>528</v>
      </c>
      <c r="P58" s="36">
        <v>428</v>
      </c>
      <c r="Q58" s="14">
        <v>341</v>
      </c>
      <c r="R58" s="14">
        <v>331</v>
      </c>
      <c r="S58" s="14">
        <v>612</v>
      </c>
      <c r="T58" s="14">
        <v>318</v>
      </c>
      <c r="U58" s="14">
        <v>244</v>
      </c>
      <c r="V58" s="14">
        <v>390</v>
      </c>
      <c r="W58" s="14">
        <v>269</v>
      </c>
      <c r="X58" s="14">
        <v>403</v>
      </c>
      <c r="Y58" s="14">
        <v>311</v>
      </c>
      <c r="Z58" s="14">
        <v>403</v>
      </c>
      <c r="AB58" s="52"/>
    </row>
    <row r="59" spans="1:28" x14ac:dyDescent="0.25">
      <c r="A59" s="33" t="s">
        <v>53</v>
      </c>
      <c r="B59" s="38">
        <v>-176876</v>
      </c>
      <c r="C59" s="38">
        <v>-172859</v>
      </c>
      <c r="D59" s="38">
        <v>-184082</v>
      </c>
      <c r="E59" s="38">
        <v>-192195</v>
      </c>
      <c r="F59" s="38">
        <v>-177467</v>
      </c>
      <c r="G59" s="38">
        <v>-169049</v>
      </c>
      <c r="H59" s="38">
        <v>-171442</v>
      </c>
      <c r="I59" s="38">
        <v>-175548</v>
      </c>
      <c r="J59" s="38">
        <v>-183499</v>
      </c>
      <c r="K59" s="38">
        <v>-175881</v>
      </c>
      <c r="L59" s="38">
        <v>-175978</v>
      </c>
      <c r="M59" s="38">
        <v>-183495</v>
      </c>
      <c r="N59" s="38">
        <v>-177445</v>
      </c>
      <c r="O59" s="38">
        <v>-179390</v>
      </c>
      <c r="P59" s="38">
        <v>-156470</v>
      </c>
      <c r="Q59" s="16">
        <v>-159319</v>
      </c>
      <c r="R59" s="16">
        <v>-149755</v>
      </c>
      <c r="S59" s="16">
        <v>-143526</v>
      </c>
      <c r="T59" s="16">
        <v>-140520</v>
      </c>
      <c r="U59" s="16">
        <v>-144446</v>
      </c>
      <c r="V59" s="16">
        <v>-144060</v>
      </c>
      <c r="W59" s="16">
        <v>-148036</v>
      </c>
      <c r="X59" s="16">
        <v>-151419</v>
      </c>
      <c r="Y59" s="16">
        <v>-144601</v>
      </c>
      <c r="Z59" s="16">
        <v>-138486</v>
      </c>
      <c r="AB59" s="52"/>
    </row>
    <row r="60" spans="1:28" x14ac:dyDescent="0.25">
      <c r="A60" s="8" t="s">
        <v>54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14"/>
      <c r="R60" s="14"/>
      <c r="S60" s="14"/>
      <c r="T60" s="14"/>
      <c r="U60" s="14"/>
      <c r="V60" s="14"/>
      <c r="W60" s="14"/>
      <c r="X60" s="14"/>
      <c r="Y60" s="14"/>
      <c r="Z60" s="14"/>
      <c r="AB60" s="52"/>
    </row>
    <row r="61" spans="1:28" x14ac:dyDescent="0.25">
      <c r="A61" s="8" t="s">
        <v>55</v>
      </c>
      <c r="B61" s="36">
        <v>-6072</v>
      </c>
      <c r="C61" s="36">
        <v>-5776</v>
      </c>
      <c r="D61" s="36">
        <v>-5881</v>
      </c>
      <c r="E61" s="36">
        <v>-6662</v>
      </c>
      <c r="F61" s="36">
        <v>-6778</v>
      </c>
      <c r="G61" s="36">
        <v>-5113</v>
      </c>
      <c r="H61" s="36">
        <v>-6222</v>
      </c>
      <c r="I61" s="36">
        <v>-8667</v>
      </c>
      <c r="J61" s="36">
        <v>-6958</v>
      </c>
      <c r="K61" s="36">
        <v>-6610</v>
      </c>
      <c r="L61" s="36">
        <v>-5887</v>
      </c>
      <c r="M61" s="36">
        <v>-5496</v>
      </c>
      <c r="N61" s="36">
        <v>-5345</v>
      </c>
      <c r="O61" s="36">
        <v>-6032</v>
      </c>
      <c r="P61" s="36">
        <v>-5452</v>
      </c>
      <c r="Q61" s="14">
        <v>-5603</v>
      </c>
      <c r="R61" s="14">
        <v>-5943</v>
      </c>
      <c r="S61" s="14">
        <v>-6022</v>
      </c>
      <c r="T61" s="14">
        <v>-6415</v>
      </c>
      <c r="U61" s="14">
        <v>-6301</v>
      </c>
      <c r="V61" s="14">
        <v>-6199</v>
      </c>
      <c r="W61" s="14">
        <v>-5673</v>
      </c>
      <c r="X61" s="14">
        <v>-5836</v>
      </c>
      <c r="Y61" s="14">
        <v>-6036</v>
      </c>
      <c r="Z61" s="14">
        <v>-5495</v>
      </c>
      <c r="AB61" s="52"/>
    </row>
    <row r="62" spans="1:28" x14ac:dyDescent="0.25">
      <c r="A62" s="8" t="s">
        <v>56</v>
      </c>
      <c r="B62" s="36">
        <v>-405</v>
      </c>
      <c r="C62" s="36">
        <v>-300</v>
      </c>
      <c r="D62" s="36">
        <v>-300</v>
      </c>
      <c r="E62" s="36">
        <v>-300</v>
      </c>
      <c r="F62" s="36">
        <v>-300</v>
      </c>
      <c r="G62" s="36">
        <v>-300</v>
      </c>
      <c r="H62" s="36">
        <v>-300</v>
      </c>
      <c r="I62" s="36">
        <v>-300</v>
      </c>
      <c r="J62" s="36">
        <v>-300</v>
      </c>
      <c r="K62" s="36">
        <v>-300</v>
      </c>
      <c r="L62" s="36">
        <v>-300</v>
      </c>
      <c r="M62" s="36">
        <v>-300</v>
      </c>
      <c r="N62" s="36">
        <v>-300</v>
      </c>
      <c r="O62" s="36">
        <v>-300</v>
      </c>
      <c r="P62" s="36">
        <v>-300</v>
      </c>
      <c r="Q62" s="14">
        <v>-300</v>
      </c>
      <c r="R62" s="14">
        <v>-300</v>
      </c>
      <c r="S62" s="14">
        <v>-300</v>
      </c>
      <c r="T62" s="14">
        <v>-300</v>
      </c>
      <c r="U62" s="14">
        <v>-300</v>
      </c>
      <c r="V62" s="14">
        <v>-300</v>
      </c>
      <c r="W62" s="14">
        <v>-615</v>
      </c>
      <c r="X62" s="14">
        <v>-300</v>
      </c>
      <c r="Y62" s="14">
        <v>-300</v>
      </c>
      <c r="Z62" s="14">
        <v>-300</v>
      </c>
      <c r="AB62" s="52"/>
    </row>
    <row r="63" spans="1:28" x14ac:dyDescent="0.25">
      <c r="A63" s="33" t="s">
        <v>57</v>
      </c>
      <c r="B63" s="38">
        <v>-6477</v>
      </c>
      <c r="C63" s="38">
        <v>-6076</v>
      </c>
      <c r="D63" s="38">
        <v>-6181</v>
      </c>
      <c r="E63" s="38">
        <v>-6962</v>
      </c>
      <c r="F63" s="38">
        <v>-7078</v>
      </c>
      <c r="G63" s="38">
        <v>-5413</v>
      </c>
      <c r="H63" s="38">
        <v>-6522</v>
      </c>
      <c r="I63" s="38">
        <v>-8967</v>
      </c>
      <c r="J63" s="38">
        <v>-7258</v>
      </c>
      <c r="K63" s="38">
        <v>-6910</v>
      </c>
      <c r="L63" s="38">
        <v>-6187</v>
      </c>
      <c r="M63" s="38">
        <v>-5796</v>
      </c>
      <c r="N63" s="38">
        <v>-5645</v>
      </c>
      <c r="O63" s="38">
        <v>-6332</v>
      </c>
      <c r="P63" s="38">
        <v>-5752</v>
      </c>
      <c r="Q63" s="16">
        <v>-5903</v>
      </c>
      <c r="R63" s="16">
        <v>-6243</v>
      </c>
      <c r="S63" s="16">
        <v>-6322</v>
      </c>
      <c r="T63" s="16">
        <v>-6715</v>
      </c>
      <c r="U63" s="16">
        <v>-6601</v>
      </c>
      <c r="V63" s="16">
        <v>-6499</v>
      </c>
      <c r="W63" s="16">
        <v>-6288</v>
      </c>
      <c r="X63" s="16">
        <v>-6136</v>
      </c>
      <c r="Y63" s="16">
        <v>-6336</v>
      </c>
      <c r="Z63" s="16">
        <v>-5795</v>
      </c>
      <c r="AB63" s="52"/>
    </row>
    <row r="64" spans="1:28" x14ac:dyDescent="0.25">
      <c r="A64" s="33" t="s">
        <v>177</v>
      </c>
      <c r="B64" s="38">
        <v>-183353</v>
      </c>
      <c r="C64" s="38">
        <v>-178935</v>
      </c>
      <c r="D64" s="38">
        <v>-190263</v>
      </c>
      <c r="E64" s="38">
        <v>-199157</v>
      </c>
      <c r="F64" s="38">
        <v>-184545</v>
      </c>
      <c r="G64" s="38">
        <v>-174462</v>
      </c>
      <c r="H64" s="38">
        <v>-177964</v>
      </c>
      <c r="I64" s="38">
        <v>-184515</v>
      </c>
      <c r="J64" s="38">
        <v>-190757</v>
      </c>
      <c r="K64" s="38">
        <v>-182791</v>
      </c>
      <c r="L64" s="38">
        <v>-182165</v>
      </c>
      <c r="M64" s="38">
        <v>-189291</v>
      </c>
      <c r="N64" s="38">
        <v>-183090</v>
      </c>
      <c r="O64" s="38">
        <v>-185722</v>
      </c>
      <c r="P64" s="38">
        <v>-162222</v>
      </c>
      <c r="Q64" s="16">
        <v>-165222</v>
      </c>
      <c r="R64" s="16">
        <v>-155998</v>
      </c>
      <c r="S64" s="16">
        <v>-149848</v>
      </c>
      <c r="T64" s="16">
        <v>-147235</v>
      </c>
      <c r="U64" s="16">
        <v>-151047</v>
      </c>
      <c r="V64" s="16">
        <v>-150559</v>
      </c>
      <c r="W64" s="16">
        <v>-154324</v>
      </c>
      <c r="X64" s="16">
        <v>-157555</v>
      </c>
      <c r="Y64" s="16">
        <v>-150937</v>
      </c>
      <c r="Z64" s="16">
        <v>-144281</v>
      </c>
      <c r="AB64" s="52"/>
    </row>
    <row r="65" spans="1:28" x14ac:dyDescent="0.25">
      <c r="A65" s="39" t="s">
        <v>58</v>
      </c>
    </row>
    <row r="67" spans="1:28" ht="13.8" x14ac:dyDescent="0.25">
      <c r="A67" s="32" t="s">
        <v>173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8" x14ac:dyDescent="0.25">
      <c r="A68" s="8" t="s">
        <v>7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8" x14ac:dyDescent="0.25">
      <c r="A69" s="8" t="s">
        <v>59</v>
      </c>
      <c r="B69" s="36">
        <v>280</v>
      </c>
      <c r="C69" s="36">
        <v>676</v>
      </c>
      <c r="D69" s="36">
        <v>129</v>
      </c>
      <c r="E69" s="36">
        <v>1435</v>
      </c>
      <c r="F69" s="36">
        <v>1580</v>
      </c>
      <c r="G69" s="36">
        <v>722</v>
      </c>
      <c r="H69" s="36">
        <v>0</v>
      </c>
      <c r="I69" s="36">
        <v>2149</v>
      </c>
      <c r="J69" s="36">
        <v>1034</v>
      </c>
      <c r="K69" s="36">
        <v>221</v>
      </c>
      <c r="L69" s="36">
        <v>0</v>
      </c>
      <c r="M69" s="36">
        <v>2119</v>
      </c>
      <c r="N69" s="36">
        <v>676</v>
      </c>
      <c r="O69" s="36">
        <v>915</v>
      </c>
      <c r="P69" s="36">
        <v>426</v>
      </c>
      <c r="Q69" s="14">
        <v>1857</v>
      </c>
      <c r="R69" s="14">
        <v>363</v>
      </c>
      <c r="S69" s="14">
        <v>639</v>
      </c>
      <c r="T69" s="14">
        <v>41</v>
      </c>
      <c r="U69" s="14">
        <v>841</v>
      </c>
      <c r="V69" s="14">
        <v>0</v>
      </c>
      <c r="W69" s="14">
        <v>274</v>
      </c>
      <c r="X69" s="14">
        <v>370</v>
      </c>
      <c r="Y69" s="14">
        <v>2081</v>
      </c>
      <c r="Z69" s="14">
        <v>35</v>
      </c>
      <c r="AB69" s="52"/>
    </row>
    <row r="70" spans="1:28" x14ac:dyDescent="0.25">
      <c r="A70" s="8" t="s">
        <v>179</v>
      </c>
      <c r="B70" s="36">
        <v>11447</v>
      </c>
      <c r="C70" s="36">
        <v>12290</v>
      </c>
      <c r="D70" s="36">
        <v>14516</v>
      </c>
      <c r="E70" s="36">
        <v>15332</v>
      </c>
      <c r="F70" s="36">
        <v>14201</v>
      </c>
      <c r="G70" s="36">
        <v>12840</v>
      </c>
      <c r="H70" s="36">
        <v>10900</v>
      </c>
      <c r="I70" s="36">
        <v>9572</v>
      </c>
      <c r="J70" s="36">
        <v>7273</v>
      </c>
      <c r="K70" s="36">
        <v>5475</v>
      </c>
      <c r="L70" s="36">
        <v>3668</v>
      </c>
      <c r="M70" s="36">
        <v>2197</v>
      </c>
      <c r="N70" s="36">
        <v>2046</v>
      </c>
      <c r="O70" s="36">
        <v>1966</v>
      </c>
      <c r="P70" s="36">
        <v>1985</v>
      </c>
      <c r="Q70" s="14">
        <v>1927</v>
      </c>
      <c r="R70" s="14">
        <v>1792</v>
      </c>
      <c r="S70" s="14">
        <v>1877</v>
      </c>
      <c r="T70" s="14">
        <v>1913</v>
      </c>
      <c r="U70" s="14">
        <v>1860</v>
      </c>
      <c r="V70" s="14">
        <v>1836</v>
      </c>
      <c r="W70" s="14">
        <v>1778</v>
      </c>
      <c r="X70" s="14">
        <v>1695</v>
      </c>
      <c r="Y70" s="14">
        <v>1551</v>
      </c>
      <c r="Z70" s="14">
        <v>1299</v>
      </c>
      <c r="AB70" s="52"/>
    </row>
    <row r="71" spans="1:28" x14ac:dyDescent="0.25">
      <c r="A71" s="8" t="s">
        <v>180</v>
      </c>
      <c r="B71" s="36">
        <v>2521</v>
      </c>
      <c r="C71" s="36">
        <v>4061</v>
      </c>
      <c r="D71" s="36">
        <v>1953</v>
      </c>
      <c r="E71" s="36">
        <v>2142</v>
      </c>
      <c r="F71" s="36">
        <v>2612</v>
      </c>
      <c r="G71" s="36">
        <v>6444</v>
      </c>
      <c r="H71" s="36">
        <v>2350</v>
      </c>
      <c r="I71" s="36">
        <v>1813</v>
      </c>
      <c r="J71" s="36">
        <v>3063</v>
      </c>
      <c r="K71" s="36">
        <v>3788</v>
      </c>
      <c r="L71" s="36">
        <v>706</v>
      </c>
      <c r="M71" s="36">
        <v>239</v>
      </c>
      <c r="N71" s="36">
        <v>516</v>
      </c>
      <c r="O71" s="36">
        <v>1206</v>
      </c>
      <c r="P71" s="36">
        <v>541</v>
      </c>
      <c r="Q71" s="14">
        <v>856</v>
      </c>
      <c r="R71" s="14">
        <v>1458</v>
      </c>
      <c r="S71" s="14">
        <v>1601</v>
      </c>
      <c r="T71" s="14">
        <v>1521</v>
      </c>
      <c r="U71" s="14">
        <v>2111</v>
      </c>
      <c r="V71" s="14">
        <v>2443</v>
      </c>
      <c r="W71" s="14">
        <v>2525</v>
      </c>
      <c r="X71" s="14">
        <v>2235</v>
      </c>
      <c r="Y71" s="14">
        <v>2151</v>
      </c>
      <c r="Z71" s="14">
        <v>2049</v>
      </c>
      <c r="AB71" s="52"/>
    </row>
    <row r="72" spans="1:28" x14ac:dyDescent="0.25">
      <c r="A72" s="8" t="s">
        <v>60</v>
      </c>
      <c r="B72" s="36">
        <v>0</v>
      </c>
      <c r="C72" s="36">
        <v>-938</v>
      </c>
      <c r="D72" s="36">
        <v>597</v>
      </c>
      <c r="E72" s="36">
        <v>-97</v>
      </c>
      <c r="F72" s="36">
        <v>936</v>
      </c>
      <c r="G72" s="36">
        <v>155</v>
      </c>
      <c r="H72" s="36">
        <v>-557</v>
      </c>
      <c r="I72" s="36">
        <v>1533</v>
      </c>
      <c r="J72" s="36">
        <v>294</v>
      </c>
      <c r="K72" s="36">
        <v>-519</v>
      </c>
      <c r="L72" s="36">
        <v>1623</v>
      </c>
      <c r="M72" s="36">
        <v>1703</v>
      </c>
      <c r="N72" s="36">
        <v>243</v>
      </c>
      <c r="O72" s="36">
        <v>424</v>
      </c>
      <c r="P72" s="36">
        <v>428</v>
      </c>
      <c r="Q72" s="14">
        <v>146</v>
      </c>
      <c r="R72" s="14">
        <v>470</v>
      </c>
      <c r="S72" s="14">
        <v>-840</v>
      </c>
      <c r="T72" s="14">
        <v>23</v>
      </c>
      <c r="U72" s="14">
        <v>-1527</v>
      </c>
      <c r="V72" s="14">
        <v>2420</v>
      </c>
      <c r="W72" s="14">
        <v>-565</v>
      </c>
      <c r="X72" s="14">
        <v>770</v>
      </c>
      <c r="Y72" s="14">
        <v>433</v>
      </c>
      <c r="Z72" s="14">
        <v>495</v>
      </c>
      <c r="AB72" s="52"/>
    </row>
    <row r="73" spans="1:28" x14ac:dyDescent="0.25">
      <c r="A73" s="8" t="s">
        <v>61</v>
      </c>
      <c r="B73" s="36">
        <v>5172</v>
      </c>
      <c r="C73" s="36">
        <v>6522</v>
      </c>
      <c r="D73" s="36">
        <v>5533</v>
      </c>
      <c r="E73" s="36">
        <v>1986</v>
      </c>
      <c r="F73" s="36">
        <v>0</v>
      </c>
      <c r="G73" s="36">
        <v>1650</v>
      </c>
      <c r="H73" s="36">
        <v>1408</v>
      </c>
      <c r="I73" s="36">
        <v>2767</v>
      </c>
      <c r="J73" s="36">
        <v>2655</v>
      </c>
      <c r="K73" s="36">
        <v>671</v>
      </c>
      <c r="L73" s="36">
        <v>2063</v>
      </c>
      <c r="M73" s="36">
        <v>1388</v>
      </c>
      <c r="N73" s="36">
        <v>978</v>
      </c>
      <c r="O73" s="36">
        <v>47</v>
      </c>
      <c r="P73" s="36">
        <v>1485</v>
      </c>
      <c r="Q73" s="14">
        <v>4784</v>
      </c>
      <c r="R73" s="14">
        <v>1975</v>
      </c>
      <c r="S73" s="14">
        <v>1409</v>
      </c>
      <c r="T73" s="14">
        <v>177</v>
      </c>
      <c r="U73" s="14">
        <v>1837</v>
      </c>
      <c r="V73" s="14">
        <v>290</v>
      </c>
      <c r="W73" s="14">
        <v>4</v>
      </c>
      <c r="X73" s="14">
        <v>0</v>
      </c>
      <c r="Y73" s="14">
        <v>-360</v>
      </c>
      <c r="Z73" s="14">
        <v>1981</v>
      </c>
      <c r="AB73" s="52"/>
    </row>
    <row r="74" spans="1:28" x14ac:dyDescent="0.25">
      <c r="A74" s="8" t="s">
        <v>62</v>
      </c>
      <c r="B74" s="36">
        <v>5</v>
      </c>
      <c r="C74" s="36">
        <v>53</v>
      </c>
      <c r="D74" s="36">
        <v>7</v>
      </c>
      <c r="E74" s="36">
        <v>6</v>
      </c>
      <c r="F74" s="36">
        <v>8</v>
      </c>
      <c r="G74" s="36">
        <v>13</v>
      </c>
      <c r="H74" s="36">
        <v>1</v>
      </c>
      <c r="I74" s="36">
        <v>4</v>
      </c>
      <c r="J74" s="36">
        <v>3</v>
      </c>
      <c r="K74" s="36">
        <v>4</v>
      </c>
      <c r="L74" s="36">
        <v>4</v>
      </c>
      <c r="M74" s="36">
        <v>6</v>
      </c>
      <c r="N74" s="36">
        <v>4</v>
      </c>
      <c r="O74" s="36">
        <v>3</v>
      </c>
      <c r="P74" s="36">
        <v>3</v>
      </c>
      <c r="Q74" s="14">
        <v>7</v>
      </c>
      <c r="R74" s="14">
        <v>4</v>
      </c>
      <c r="S74" s="14">
        <v>37</v>
      </c>
      <c r="T74" s="14">
        <v>-2</v>
      </c>
      <c r="U74" s="14">
        <v>3</v>
      </c>
      <c r="V74" s="14">
        <v>5</v>
      </c>
      <c r="W74" s="14">
        <v>4</v>
      </c>
      <c r="X74" s="14">
        <v>4</v>
      </c>
      <c r="Y74" s="14">
        <v>1</v>
      </c>
      <c r="Z74" s="14">
        <v>5</v>
      </c>
      <c r="AB74" s="52"/>
    </row>
    <row r="75" spans="1:28" x14ac:dyDescent="0.25">
      <c r="A75" s="33" t="s">
        <v>63</v>
      </c>
      <c r="B75" s="38">
        <v>19425</v>
      </c>
      <c r="C75" s="38">
        <v>22664</v>
      </c>
      <c r="D75" s="38">
        <v>22735</v>
      </c>
      <c r="E75" s="38">
        <v>20804</v>
      </c>
      <c r="F75" s="38">
        <v>19337</v>
      </c>
      <c r="G75" s="38">
        <v>21824</v>
      </c>
      <c r="H75" s="38">
        <v>14102</v>
      </c>
      <c r="I75" s="38">
        <v>17838</v>
      </c>
      <c r="J75" s="38">
        <v>14322</v>
      </c>
      <c r="K75" s="38">
        <v>9640</v>
      </c>
      <c r="L75" s="38">
        <v>8064</v>
      </c>
      <c r="M75" s="38">
        <v>7652</v>
      </c>
      <c r="N75" s="38">
        <v>4463</v>
      </c>
      <c r="O75" s="38">
        <v>4561</v>
      </c>
      <c r="P75" s="38">
        <v>4868</v>
      </c>
      <c r="Q75" s="16">
        <v>9577</v>
      </c>
      <c r="R75" s="16">
        <v>6062</v>
      </c>
      <c r="S75" s="16">
        <v>4723</v>
      </c>
      <c r="T75" s="16">
        <v>3673</v>
      </c>
      <c r="U75" s="16">
        <v>5125</v>
      </c>
      <c r="V75" s="16">
        <v>6994</v>
      </c>
      <c r="W75" s="16">
        <v>4020</v>
      </c>
      <c r="X75" s="16">
        <v>5074</v>
      </c>
      <c r="Y75" s="16">
        <v>5857</v>
      </c>
      <c r="Z75" s="16">
        <v>5864</v>
      </c>
      <c r="AB75" s="52"/>
    </row>
    <row r="76" spans="1:28" x14ac:dyDescent="0.25">
      <c r="A76" s="33" t="s">
        <v>8</v>
      </c>
      <c r="B76" s="38">
        <v>-2606</v>
      </c>
      <c r="C76" s="38">
        <v>-1408</v>
      </c>
      <c r="D76" s="38">
        <v>-668</v>
      </c>
      <c r="E76" s="38">
        <v>-650</v>
      </c>
      <c r="F76" s="38">
        <v>-844</v>
      </c>
      <c r="G76" s="38">
        <v>-651</v>
      </c>
      <c r="H76" s="38">
        <v>-827</v>
      </c>
      <c r="I76" s="38">
        <v>-597</v>
      </c>
      <c r="J76" s="38">
        <v>-659</v>
      </c>
      <c r="K76" s="38">
        <v>-647</v>
      </c>
      <c r="L76" s="38">
        <v>-641</v>
      </c>
      <c r="M76" s="38">
        <v>-634</v>
      </c>
      <c r="N76" s="38">
        <v>-952</v>
      </c>
      <c r="O76" s="38">
        <v>-605</v>
      </c>
      <c r="P76" s="38">
        <v>-541</v>
      </c>
      <c r="Q76" s="16">
        <v>-510</v>
      </c>
      <c r="R76" s="16">
        <v>-532</v>
      </c>
      <c r="S76" s="16">
        <v>-520</v>
      </c>
      <c r="T76" s="16">
        <v>-469</v>
      </c>
      <c r="U76" s="16">
        <v>-457</v>
      </c>
      <c r="V76" s="16">
        <v>-491</v>
      </c>
      <c r="W76" s="16">
        <v>-745</v>
      </c>
      <c r="X76" s="16">
        <v>-435</v>
      </c>
      <c r="Y76" s="16">
        <v>-434</v>
      </c>
      <c r="Z76" s="16">
        <v>-465</v>
      </c>
      <c r="AB76" s="52"/>
    </row>
    <row r="77" spans="1:28" x14ac:dyDescent="0.25">
      <c r="A77" s="8" t="s">
        <v>123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16"/>
      <c r="R77" s="16"/>
      <c r="S77" s="16"/>
      <c r="T77" s="16"/>
      <c r="U77" s="16"/>
      <c r="V77" s="16"/>
      <c r="W77" s="16"/>
      <c r="X77" s="16"/>
      <c r="Y77" s="16"/>
      <c r="Z77" s="16"/>
      <c r="AB77" s="52"/>
    </row>
    <row r="78" spans="1:28" s="40" customFormat="1" x14ac:dyDescent="0.25">
      <c r="A78" s="8" t="s">
        <v>64</v>
      </c>
      <c r="B78" s="14">
        <v>-3028</v>
      </c>
      <c r="C78" s="14">
        <v>-11555</v>
      </c>
      <c r="D78" s="14">
        <v>-510</v>
      </c>
      <c r="E78" s="14">
        <v>1743</v>
      </c>
      <c r="F78" s="14">
        <v>7324</v>
      </c>
      <c r="G78" s="14">
        <v>6534</v>
      </c>
      <c r="H78" s="14">
        <v>-2192</v>
      </c>
      <c r="I78" s="14">
        <v>-2819</v>
      </c>
      <c r="J78" s="14">
        <v>3693</v>
      </c>
      <c r="K78" s="14">
        <v>10906</v>
      </c>
      <c r="L78" s="14">
        <v>-4281</v>
      </c>
      <c r="M78" s="14">
        <v>-11619</v>
      </c>
      <c r="N78" s="14">
        <v>-9243</v>
      </c>
      <c r="O78" s="14">
        <v>5938</v>
      </c>
      <c r="P78" s="14">
        <v>-2157</v>
      </c>
      <c r="Q78" s="14">
        <v>-1317</v>
      </c>
      <c r="R78" s="14">
        <v>17593</v>
      </c>
      <c r="S78" s="14">
        <v>2797</v>
      </c>
      <c r="T78" s="14">
        <v>9586</v>
      </c>
      <c r="U78" s="14">
        <v>6666</v>
      </c>
      <c r="V78" s="14">
        <v>-23374</v>
      </c>
      <c r="W78" s="14">
        <v>5022.5759999999991</v>
      </c>
      <c r="X78" s="14">
        <v>-500</v>
      </c>
      <c r="Y78" s="14">
        <v>551</v>
      </c>
      <c r="Z78" s="14">
        <v>3639</v>
      </c>
      <c r="AB78" s="52"/>
    </row>
    <row r="79" spans="1:28" s="40" customFormat="1" x14ac:dyDescent="0.25">
      <c r="A79" s="8" t="s">
        <v>65</v>
      </c>
      <c r="B79" s="14">
        <v>-666</v>
      </c>
      <c r="C79" s="14">
        <v>-2610</v>
      </c>
      <c r="D79" s="14">
        <v>8739</v>
      </c>
      <c r="E79" s="14">
        <v>3403</v>
      </c>
      <c r="F79" s="14">
        <v>2180</v>
      </c>
      <c r="G79" s="14">
        <v>5473</v>
      </c>
      <c r="H79" s="14">
        <v>4222</v>
      </c>
      <c r="I79" s="14">
        <v>2306</v>
      </c>
      <c r="J79" s="14">
        <v>3014</v>
      </c>
      <c r="K79" s="14">
        <v>753</v>
      </c>
      <c r="L79" s="14">
        <v>-2521</v>
      </c>
      <c r="M79" s="14">
        <v>-14019</v>
      </c>
      <c r="N79" s="14">
        <v>-8435</v>
      </c>
      <c r="O79" s="14">
        <v>-3172</v>
      </c>
      <c r="P79" s="14">
        <v>795</v>
      </c>
      <c r="Q79" s="14">
        <v>494</v>
      </c>
      <c r="R79" s="14">
        <v>834</v>
      </c>
      <c r="S79" s="14">
        <v>1991</v>
      </c>
      <c r="T79" s="14">
        <v>6338</v>
      </c>
      <c r="U79" s="14">
        <v>9185</v>
      </c>
      <c r="V79" s="14">
        <v>-19718</v>
      </c>
      <c r="W79" s="14">
        <v>5.7643600000001243</v>
      </c>
      <c r="X79" s="14">
        <v>1013</v>
      </c>
      <c r="Y79" s="14">
        <v>968</v>
      </c>
      <c r="Z79" s="14">
        <v>2716</v>
      </c>
      <c r="AB79" s="52"/>
    </row>
    <row r="80" spans="1:28" s="40" customFormat="1" x14ac:dyDescent="0.25">
      <c r="A80" s="28" t="s">
        <v>139</v>
      </c>
      <c r="B80" s="16">
        <v>-3694</v>
      </c>
      <c r="C80" s="16">
        <v>-14165</v>
      </c>
      <c r="D80" s="16">
        <v>8229</v>
      </c>
      <c r="E80" s="16">
        <v>5146</v>
      </c>
      <c r="F80" s="16">
        <v>9504</v>
      </c>
      <c r="G80" s="16">
        <v>12007</v>
      </c>
      <c r="H80" s="16">
        <v>2030</v>
      </c>
      <c r="I80" s="16">
        <v>-513</v>
      </c>
      <c r="J80" s="16">
        <v>6707</v>
      </c>
      <c r="K80" s="16">
        <v>11659</v>
      </c>
      <c r="L80" s="16">
        <v>-6802</v>
      </c>
      <c r="M80" s="16">
        <v>-25638</v>
      </c>
      <c r="N80" s="16">
        <v>-17678</v>
      </c>
      <c r="O80" s="16">
        <v>2766</v>
      </c>
      <c r="P80" s="16">
        <v>-1362</v>
      </c>
      <c r="Q80" s="16">
        <v>-823</v>
      </c>
      <c r="R80" s="16">
        <v>18427</v>
      </c>
      <c r="S80" s="16">
        <v>4788</v>
      </c>
      <c r="T80" s="16">
        <v>15924</v>
      </c>
      <c r="U80" s="16">
        <v>15851</v>
      </c>
      <c r="V80" s="16">
        <v>-43092</v>
      </c>
      <c r="W80" s="16">
        <v>5028.3403599999992</v>
      </c>
      <c r="X80" s="16">
        <v>513</v>
      </c>
      <c r="Y80" s="16">
        <v>1519</v>
      </c>
      <c r="Z80" s="16">
        <v>6355</v>
      </c>
      <c r="AB80" s="52"/>
    </row>
    <row r="81" spans="1:28" x14ac:dyDescent="0.25">
      <c r="A81" s="33" t="s">
        <v>164</v>
      </c>
      <c r="B81" s="38">
        <v>13125</v>
      </c>
      <c r="C81" s="38">
        <v>7091</v>
      </c>
      <c r="D81" s="38">
        <v>30296</v>
      </c>
      <c r="E81" s="38">
        <v>25300</v>
      </c>
      <c r="F81" s="38">
        <v>27997</v>
      </c>
      <c r="G81" s="38">
        <v>33180</v>
      </c>
      <c r="H81" s="38">
        <v>15305</v>
      </c>
      <c r="I81" s="38">
        <v>16728</v>
      </c>
      <c r="J81" s="38">
        <v>20370</v>
      </c>
      <c r="K81" s="38">
        <v>20652</v>
      </c>
      <c r="L81" s="38">
        <v>621</v>
      </c>
      <c r="M81" s="38">
        <v>-18620</v>
      </c>
      <c r="N81" s="38">
        <v>-14167</v>
      </c>
      <c r="O81" s="38">
        <v>6722</v>
      </c>
      <c r="P81" s="38">
        <v>2965</v>
      </c>
      <c r="Q81" s="16">
        <v>8244</v>
      </c>
      <c r="R81" s="16">
        <v>23957</v>
      </c>
      <c r="S81" s="16">
        <v>8991</v>
      </c>
      <c r="T81" s="16">
        <v>19128</v>
      </c>
      <c r="U81" s="16">
        <v>20519</v>
      </c>
      <c r="V81" s="16">
        <v>-36589</v>
      </c>
      <c r="W81" s="16">
        <v>8303.3403599999983</v>
      </c>
      <c r="X81" s="16">
        <v>5152</v>
      </c>
      <c r="Y81" s="16">
        <v>6942</v>
      </c>
      <c r="Z81" s="16">
        <v>11754</v>
      </c>
      <c r="AB81" s="52"/>
    </row>
    <row r="82" spans="1:28" x14ac:dyDescent="0.25">
      <c r="A82" s="41" t="s">
        <v>66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D30B-8994-4BE4-9288-C32276E46FBD}">
  <dimension ref="A1:Z58"/>
  <sheetViews>
    <sheetView showGridLines="0" zoomScaleNormal="100" workbookViewId="0">
      <selection activeCell="B48" sqref="B48"/>
    </sheetView>
  </sheetViews>
  <sheetFormatPr defaultColWidth="9.6640625" defaultRowHeight="13.2" x14ac:dyDescent="0.25"/>
  <cols>
    <col min="1" max="1" width="43.5546875" style="22" customWidth="1"/>
    <col min="2" max="26" width="10.109375" style="1" bestFit="1" customWidth="1"/>
    <col min="27" max="16384" width="9.6640625" style="1"/>
  </cols>
  <sheetData>
    <row r="1" spans="1:26" ht="13.8" x14ac:dyDescent="0.25">
      <c r="A1" s="25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" t="s">
        <v>178</v>
      </c>
      <c r="B2" s="4" t="s">
        <v>209</v>
      </c>
      <c r="C2" s="4" t="s">
        <v>206</v>
      </c>
      <c r="D2" s="4" t="s">
        <v>203</v>
      </c>
      <c r="E2" s="4" t="s">
        <v>202</v>
      </c>
      <c r="F2" s="4" t="s">
        <v>198</v>
      </c>
      <c r="G2" s="4" t="s">
        <v>194</v>
      </c>
      <c r="H2" s="4" t="s">
        <v>193</v>
      </c>
      <c r="I2" s="4" t="s">
        <v>190</v>
      </c>
      <c r="J2" s="4" t="s">
        <v>189</v>
      </c>
      <c r="K2" s="4" t="s">
        <v>188</v>
      </c>
      <c r="L2" s="4" t="s">
        <v>187</v>
      </c>
      <c r="M2" s="4" t="s">
        <v>186</v>
      </c>
      <c r="N2" s="4" t="s">
        <v>185</v>
      </c>
      <c r="O2" s="4" t="s">
        <v>184</v>
      </c>
      <c r="P2" s="4" t="s">
        <v>22</v>
      </c>
      <c r="Q2" s="4" t="s">
        <v>23</v>
      </c>
      <c r="R2" s="4" t="s">
        <v>24</v>
      </c>
      <c r="S2" s="4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</row>
    <row r="3" spans="1:26" x14ac:dyDescent="0.25">
      <c r="A3" s="19" t="s">
        <v>69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x14ac:dyDescent="0.25">
      <c r="A4" s="19" t="s">
        <v>70</v>
      </c>
      <c r="B4" s="14">
        <v>21467</v>
      </c>
      <c r="C4" s="14">
        <v>23351</v>
      </c>
      <c r="D4" s="14">
        <v>25234</v>
      </c>
      <c r="E4" s="14">
        <v>27118</v>
      </c>
      <c r="F4" s="14">
        <v>18882</v>
      </c>
      <c r="G4" s="14">
        <v>19478</v>
      </c>
      <c r="H4" s="14">
        <v>21414</v>
      </c>
      <c r="I4" s="14">
        <v>22755</v>
      </c>
      <c r="J4" s="14">
        <v>24024</v>
      </c>
      <c r="K4" s="14">
        <v>16994</v>
      </c>
      <c r="L4" s="14">
        <v>18071</v>
      </c>
      <c r="M4" s="14">
        <v>19156</v>
      </c>
      <c r="N4" s="14">
        <v>20705</v>
      </c>
      <c r="O4" s="14">
        <v>22545</v>
      </c>
      <c r="P4" s="14">
        <v>24577</v>
      </c>
      <c r="Q4" s="14">
        <v>26766</v>
      </c>
      <c r="R4" s="14">
        <v>29317</v>
      </c>
      <c r="S4" s="14">
        <v>30839</v>
      </c>
      <c r="T4" s="14">
        <v>33037</v>
      </c>
      <c r="U4" s="14">
        <v>35366</v>
      </c>
      <c r="V4" s="14">
        <v>37601</v>
      </c>
      <c r="W4" s="14">
        <v>27702</v>
      </c>
      <c r="X4" s="14">
        <v>29511</v>
      </c>
      <c r="Y4" s="14">
        <v>31319</v>
      </c>
      <c r="Z4" s="14">
        <v>13127</v>
      </c>
    </row>
    <row r="5" spans="1:26" x14ac:dyDescent="0.25">
      <c r="A5" s="19" t="s">
        <v>71</v>
      </c>
      <c r="B5" s="14">
        <v>1139367</v>
      </c>
      <c r="C5" s="14">
        <v>1073467</v>
      </c>
      <c r="D5" s="14">
        <v>1128979</v>
      </c>
      <c r="E5" s="14">
        <v>1148992</v>
      </c>
      <c r="F5" s="14">
        <v>1155517</v>
      </c>
      <c r="G5" s="14">
        <v>1080785</v>
      </c>
      <c r="H5" s="14">
        <v>997974</v>
      </c>
      <c r="I5" s="14">
        <v>943600</v>
      </c>
      <c r="J5" s="14">
        <v>915723</v>
      </c>
      <c r="K5" s="14">
        <v>830149</v>
      </c>
      <c r="L5" s="14">
        <v>745088</v>
      </c>
      <c r="M5" s="14">
        <v>721202</v>
      </c>
      <c r="N5" s="14">
        <v>731924</v>
      </c>
      <c r="O5" s="14">
        <v>682621</v>
      </c>
      <c r="P5" s="14">
        <v>668467</v>
      </c>
      <c r="Q5" s="14">
        <v>655522</v>
      </c>
      <c r="R5" s="14">
        <v>894840</v>
      </c>
      <c r="S5" s="14">
        <v>821505</v>
      </c>
      <c r="T5" s="14">
        <v>802892</v>
      </c>
      <c r="U5" s="14">
        <v>749956</v>
      </c>
      <c r="V5" s="14">
        <v>691366</v>
      </c>
      <c r="W5" s="14">
        <v>739462</v>
      </c>
      <c r="X5" s="14">
        <v>684380</v>
      </c>
      <c r="Y5" s="14">
        <v>688708</v>
      </c>
      <c r="Z5" s="14">
        <v>648429</v>
      </c>
    </row>
    <row r="6" spans="1:26" ht="26.4" x14ac:dyDescent="0.25">
      <c r="A6" s="19" t="s">
        <v>72</v>
      </c>
      <c r="B6" s="14">
        <v>7546</v>
      </c>
      <c r="C6" s="14">
        <v>8715</v>
      </c>
      <c r="D6" s="14">
        <v>7607</v>
      </c>
      <c r="E6" s="14">
        <v>3813</v>
      </c>
      <c r="F6" s="14">
        <v>4783</v>
      </c>
      <c r="G6" s="14">
        <v>5390</v>
      </c>
      <c r="H6" s="14">
        <v>3954</v>
      </c>
      <c r="I6" s="14">
        <v>3549</v>
      </c>
      <c r="J6" s="14">
        <v>3934</v>
      </c>
      <c r="K6" s="14">
        <v>3936</v>
      </c>
      <c r="L6" s="14">
        <v>4680</v>
      </c>
      <c r="M6" s="14">
        <v>4197</v>
      </c>
      <c r="N6" s="14">
        <v>4669</v>
      </c>
      <c r="O6" s="14">
        <v>3811</v>
      </c>
      <c r="P6" s="14">
        <v>4516</v>
      </c>
      <c r="Q6" s="14">
        <v>4129</v>
      </c>
      <c r="R6" s="14">
        <v>3932</v>
      </c>
      <c r="S6" s="14">
        <v>3667</v>
      </c>
      <c r="T6" s="14">
        <v>3863</v>
      </c>
      <c r="U6" s="14">
        <v>3531</v>
      </c>
      <c r="V6" s="14">
        <v>3939</v>
      </c>
      <c r="W6" s="14">
        <v>3876</v>
      </c>
      <c r="X6" s="14">
        <v>4388</v>
      </c>
      <c r="Y6" s="14">
        <v>4059</v>
      </c>
      <c r="Z6" s="14">
        <v>4635</v>
      </c>
    </row>
    <row r="7" spans="1:26" x14ac:dyDescent="0.25">
      <c r="A7" s="19" t="s">
        <v>73</v>
      </c>
      <c r="B7" s="14">
        <v>98183</v>
      </c>
      <c r="C7" s="14">
        <v>85283</v>
      </c>
      <c r="D7" s="14">
        <v>124528</v>
      </c>
      <c r="E7" s="14">
        <v>134042</v>
      </c>
      <c r="F7" s="14">
        <v>124961</v>
      </c>
      <c r="G7" s="14">
        <v>105185</v>
      </c>
      <c r="H7" s="14">
        <v>126252</v>
      </c>
      <c r="I7" s="14">
        <v>113453</v>
      </c>
      <c r="J7" s="14">
        <v>89379</v>
      </c>
      <c r="K7" s="14">
        <v>85584</v>
      </c>
      <c r="L7" s="14">
        <v>104710</v>
      </c>
      <c r="M7" s="14">
        <v>99813</v>
      </c>
      <c r="N7" s="14">
        <v>89253</v>
      </c>
      <c r="O7" s="14">
        <v>81052</v>
      </c>
      <c r="P7" s="14">
        <v>84574</v>
      </c>
      <c r="Q7" s="14">
        <v>83370</v>
      </c>
      <c r="R7" s="14">
        <v>88521</v>
      </c>
      <c r="S7" s="14">
        <v>94839</v>
      </c>
      <c r="T7" s="14">
        <v>89109</v>
      </c>
      <c r="U7" s="14">
        <v>95148</v>
      </c>
      <c r="V7" s="14">
        <v>92838</v>
      </c>
      <c r="W7" s="14">
        <v>105697</v>
      </c>
      <c r="X7" s="14">
        <v>119265</v>
      </c>
      <c r="Y7" s="14">
        <v>116970</v>
      </c>
      <c r="Z7" s="14">
        <v>125573</v>
      </c>
    </row>
    <row r="8" spans="1:26" x14ac:dyDescent="0.25">
      <c r="A8" s="19" t="s">
        <v>74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166</v>
      </c>
      <c r="I8" s="14">
        <v>415</v>
      </c>
      <c r="J8" s="14">
        <v>665</v>
      </c>
      <c r="K8" s="14">
        <v>914</v>
      </c>
      <c r="L8" s="14">
        <v>1163</v>
      </c>
      <c r="M8" s="14">
        <v>1412</v>
      </c>
      <c r="N8" s="14">
        <v>1662</v>
      </c>
      <c r="O8" s="14">
        <v>1911</v>
      </c>
      <c r="P8" s="14">
        <v>2160</v>
      </c>
      <c r="Q8" s="14">
        <v>2409</v>
      </c>
      <c r="R8" s="14">
        <v>2659</v>
      </c>
      <c r="S8" s="14">
        <v>2908</v>
      </c>
      <c r="T8" s="14">
        <v>3157</v>
      </c>
      <c r="U8" s="14">
        <v>3533</v>
      </c>
      <c r="V8" s="14">
        <v>4052</v>
      </c>
      <c r="W8" s="14">
        <v>4301</v>
      </c>
      <c r="X8" s="14">
        <v>4664</v>
      </c>
      <c r="Y8" s="14">
        <v>4779</v>
      </c>
      <c r="Z8" s="14">
        <v>4781</v>
      </c>
    </row>
    <row r="9" spans="1:26" x14ac:dyDescent="0.25">
      <c r="A9" s="19" t="s">
        <v>75</v>
      </c>
      <c r="B9" s="14">
        <v>235448</v>
      </c>
      <c r="C9" s="14">
        <v>343855</v>
      </c>
      <c r="D9" s="14">
        <v>308576</v>
      </c>
      <c r="E9" s="14">
        <v>219332</v>
      </c>
      <c r="F9" s="14">
        <v>271327</v>
      </c>
      <c r="G9" s="14">
        <v>353418</v>
      </c>
      <c r="H9" s="14">
        <v>399704</v>
      </c>
      <c r="I9" s="14">
        <v>423905</v>
      </c>
      <c r="J9" s="14">
        <v>492221</v>
      </c>
      <c r="K9" s="14">
        <v>603864</v>
      </c>
      <c r="L9" s="14">
        <v>649238</v>
      </c>
      <c r="M9" s="14">
        <v>620518</v>
      </c>
      <c r="N9" s="14">
        <v>580776</v>
      </c>
      <c r="O9" s="14">
        <v>613139</v>
      </c>
      <c r="P9" s="14">
        <v>577256</v>
      </c>
      <c r="Q9" s="14">
        <v>536600</v>
      </c>
      <c r="R9" s="14">
        <v>250872</v>
      </c>
      <c r="S9" s="14">
        <v>328205</v>
      </c>
      <c r="T9" s="14">
        <v>310465</v>
      </c>
      <c r="U9" s="14">
        <v>298064</v>
      </c>
      <c r="V9" s="14">
        <v>263150</v>
      </c>
      <c r="W9" s="14">
        <v>305305</v>
      </c>
      <c r="X9" s="14">
        <v>300325</v>
      </c>
      <c r="Y9" s="14">
        <v>251250</v>
      </c>
      <c r="Z9" s="14">
        <v>273344</v>
      </c>
    </row>
    <row r="10" spans="1:26" x14ac:dyDescent="0.25">
      <c r="A10" s="19" t="s">
        <v>76</v>
      </c>
      <c r="B10" s="14">
        <v>12352</v>
      </c>
      <c r="C10" s="14">
        <v>398</v>
      </c>
      <c r="D10" s="14">
        <v>199</v>
      </c>
      <c r="E10" s="14">
        <v>202</v>
      </c>
      <c r="F10" s="14">
        <v>370</v>
      </c>
      <c r="G10" s="14">
        <v>404</v>
      </c>
      <c r="H10" s="14">
        <v>180</v>
      </c>
      <c r="I10" s="14">
        <f>37+307</f>
        <v>344</v>
      </c>
      <c r="J10" s="14">
        <v>393</v>
      </c>
      <c r="K10" s="14">
        <v>6241</v>
      </c>
      <c r="L10" s="14">
        <v>170</v>
      </c>
      <c r="M10" s="14">
        <v>437</v>
      </c>
      <c r="N10" s="14">
        <v>462</v>
      </c>
      <c r="O10" s="14">
        <v>388</v>
      </c>
      <c r="P10" s="14">
        <v>4080</v>
      </c>
      <c r="Q10" s="14">
        <v>2810</v>
      </c>
      <c r="R10" s="14">
        <v>698</v>
      </c>
      <c r="S10" s="14">
        <v>2085</v>
      </c>
      <c r="T10" s="14">
        <v>939</v>
      </c>
      <c r="U10" s="14">
        <v>775</v>
      </c>
      <c r="V10" s="14">
        <v>918</v>
      </c>
      <c r="W10" s="14">
        <v>1159</v>
      </c>
      <c r="X10" s="14">
        <v>3056</v>
      </c>
      <c r="Y10" s="14">
        <v>3091</v>
      </c>
      <c r="Z10" s="14">
        <v>1860</v>
      </c>
    </row>
    <row r="11" spans="1:26" x14ac:dyDescent="0.25">
      <c r="A11" s="19" t="s">
        <v>77</v>
      </c>
      <c r="B11" s="14">
        <v>174301</v>
      </c>
      <c r="C11" s="14">
        <v>205630</v>
      </c>
      <c r="D11" s="14">
        <v>215361</v>
      </c>
      <c r="E11" s="14">
        <v>229577</v>
      </c>
      <c r="F11" s="14">
        <v>233460</v>
      </c>
      <c r="G11" s="14">
        <v>237708</v>
      </c>
      <c r="H11" s="14">
        <v>235118</v>
      </c>
      <c r="I11" s="14">
        <v>238175</v>
      </c>
      <c r="J11" s="14">
        <v>237944</v>
      </c>
      <c r="K11" s="14">
        <v>240373</v>
      </c>
      <c r="L11" s="14">
        <v>232849</v>
      </c>
      <c r="M11" s="14">
        <v>222956</v>
      </c>
      <c r="N11" s="14">
        <v>221552</v>
      </c>
      <c r="O11" s="14">
        <v>210418</v>
      </c>
      <c r="P11" s="14">
        <v>198122</v>
      </c>
      <c r="Q11" s="14">
        <v>191853</v>
      </c>
      <c r="R11" s="14">
        <v>198196</v>
      </c>
      <c r="S11" s="14">
        <v>197661</v>
      </c>
      <c r="T11" s="14">
        <v>199942</v>
      </c>
      <c r="U11" s="14">
        <v>197183</v>
      </c>
      <c r="V11" s="14">
        <v>198249</v>
      </c>
      <c r="W11" s="14">
        <v>203769</v>
      </c>
      <c r="X11" s="14">
        <v>211087</v>
      </c>
      <c r="Y11" s="14">
        <v>206200</v>
      </c>
      <c r="Z11" s="14">
        <v>202701</v>
      </c>
    </row>
    <row r="12" spans="1:26" x14ac:dyDescent="0.25">
      <c r="A12" s="31" t="s">
        <v>78</v>
      </c>
      <c r="B12" s="16">
        <v>1688664</v>
      </c>
      <c r="C12" s="16">
        <v>1740699</v>
      </c>
      <c r="D12" s="16">
        <v>1810484</v>
      </c>
      <c r="E12" s="16">
        <v>1763076</v>
      </c>
      <c r="F12" s="16">
        <v>1809300</v>
      </c>
      <c r="G12" s="16">
        <v>1802368</v>
      </c>
      <c r="H12" s="16">
        <v>1784762</v>
      </c>
      <c r="I12" s="16">
        <v>1746196</v>
      </c>
      <c r="J12" s="16">
        <v>1764283</v>
      </c>
      <c r="K12" s="16">
        <v>1788055</v>
      </c>
      <c r="L12" s="16">
        <v>1755969</v>
      </c>
      <c r="M12" s="16">
        <v>1689691</v>
      </c>
      <c r="N12" s="16">
        <v>1651003</v>
      </c>
      <c r="O12" s="16">
        <v>1615885</v>
      </c>
      <c r="P12" s="16">
        <v>1563752</v>
      </c>
      <c r="Q12" s="16">
        <v>1503459</v>
      </c>
      <c r="R12" s="16">
        <v>1469035</v>
      </c>
      <c r="S12" s="16">
        <v>1481709</v>
      </c>
      <c r="T12" s="16">
        <v>1443404</v>
      </c>
      <c r="U12" s="16">
        <v>1383556</v>
      </c>
      <c r="V12" s="16">
        <v>1292113</v>
      </c>
      <c r="W12" s="16">
        <v>1391271</v>
      </c>
      <c r="X12" s="16">
        <v>1356676</v>
      </c>
      <c r="Y12" s="16">
        <v>1306376</v>
      </c>
      <c r="Z12" s="16">
        <v>1274450</v>
      </c>
    </row>
    <row r="13" spans="1:26" x14ac:dyDescent="0.25">
      <c r="A13" s="19" t="s">
        <v>79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x14ac:dyDescent="0.25">
      <c r="A14" s="19" t="s">
        <v>80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4"/>
      <c r="R14" s="14"/>
      <c r="S14" s="16"/>
      <c r="T14" s="14"/>
      <c r="U14" s="14"/>
      <c r="V14" s="14"/>
      <c r="W14" s="16"/>
      <c r="X14" s="14"/>
      <c r="Y14" s="14"/>
      <c r="Z14" s="14"/>
    </row>
    <row r="15" spans="1:26" x14ac:dyDescent="0.25">
      <c r="A15" s="19" t="s">
        <v>81</v>
      </c>
      <c r="B15" s="14">
        <v>30055</v>
      </c>
      <c r="C15" s="14">
        <v>30000</v>
      </c>
      <c r="D15" s="14">
        <v>30000</v>
      </c>
      <c r="E15" s="14">
        <v>30000</v>
      </c>
      <c r="F15" s="14">
        <v>30000</v>
      </c>
      <c r="G15" s="14">
        <v>30000</v>
      </c>
      <c r="H15" s="14">
        <v>30000</v>
      </c>
      <c r="I15" s="14">
        <v>30000</v>
      </c>
      <c r="J15" s="14">
        <v>30000</v>
      </c>
      <c r="K15" s="14">
        <v>30000</v>
      </c>
      <c r="L15" s="14">
        <v>30000</v>
      </c>
      <c r="M15" s="14">
        <v>30000</v>
      </c>
      <c r="N15" s="14">
        <v>30000</v>
      </c>
      <c r="O15" s="14">
        <v>30000</v>
      </c>
      <c r="P15" s="14">
        <v>30000</v>
      </c>
      <c r="Q15" s="14">
        <v>30000</v>
      </c>
      <c r="R15" s="14">
        <v>30000</v>
      </c>
      <c r="S15" s="14">
        <v>30000</v>
      </c>
      <c r="T15" s="14">
        <v>30000</v>
      </c>
      <c r="U15" s="14">
        <v>30000</v>
      </c>
      <c r="V15" s="14">
        <v>30000</v>
      </c>
      <c r="W15" s="14">
        <v>30000</v>
      </c>
      <c r="X15" s="14">
        <v>30000</v>
      </c>
      <c r="Y15" s="14">
        <v>30000</v>
      </c>
      <c r="Z15" s="14">
        <v>30000</v>
      </c>
    </row>
    <row r="16" spans="1:26" x14ac:dyDescent="0.25">
      <c r="A16" s="19" t="s">
        <v>191</v>
      </c>
      <c r="B16" s="14">
        <v>-1670</v>
      </c>
      <c r="C16" s="14">
        <v>-1575</v>
      </c>
      <c r="D16" s="14">
        <v>-1594</v>
      </c>
      <c r="E16" s="14">
        <v>-1405</v>
      </c>
      <c r="F16" s="14">
        <v>-1339</v>
      </c>
      <c r="G16" s="14">
        <v>-1387</v>
      </c>
      <c r="H16" s="14">
        <v>-515</v>
      </c>
      <c r="I16" s="14">
        <v>-373</v>
      </c>
      <c r="J16" s="14">
        <v>-647</v>
      </c>
      <c r="K16" s="14">
        <v>-615</v>
      </c>
      <c r="L16" s="14">
        <v>-985</v>
      </c>
      <c r="M16" s="14">
        <v>-1043</v>
      </c>
      <c r="N16" s="14">
        <v>-680</v>
      </c>
      <c r="O16" s="14">
        <v>-777</v>
      </c>
      <c r="P16" s="14">
        <v>-1357</v>
      </c>
      <c r="Q16" s="14">
        <v>-1489</v>
      </c>
      <c r="R16" s="14">
        <v>-1351</v>
      </c>
      <c r="S16" s="14">
        <v>-1478</v>
      </c>
      <c r="T16" s="14">
        <v>-1069</v>
      </c>
      <c r="U16" s="14">
        <v>-973</v>
      </c>
      <c r="V16" s="14">
        <v>-1008</v>
      </c>
      <c r="W16" s="14">
        <v>-787</v>
      </c>
      <c r="X16" s="14">
        <v>-221</v>
      </c>
      <c r="Y16" s="14">
        <v>-342</v>
      </c>
      <c r="Z16" s="14">
        <v>-462</v>
      </c>
    </row>
    <row r="17" spans="1:26" x14ac:dyDescent="0.25">
      <c r="A17" s="19" t="s">
        <v>212</v>
      </c>
      <c r="B17" s="14">
        <v>2358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</row>
    <row r="18" spans="1:26" x14ac:dyDescent="0.25">
      <c r="A18" s="19" t="s">
        <v>82</v>
      </c>
      <c r="B18" s="14">
        <v>463373</v>
      </c>
      <c r="C18" s="14">
        <v>311245</v>
      </c>
      <c r="D18" s="14">
        <v>319410</v>
      </c>
      <c r="E18" s="14">
        <v>325499</v>
      </c>
      <c r="F18" s="14">
        <v>418109</v>
      </c>
      <c r="G18" s="14">
        <v>265695</v>
      </c>
      <c r="H18" s="14">
        <v>276273</v>
      </c>
      <c r="I18" s="14">
        <v>293031</v>
      </c>
      <c r="J18" s="14">
        <v>363206</v>
      </c>
      <c r="K18" s="14">
        <v>271435</v>
      </c>
      <c r="L18" s="14">
        <v>298246</v>
      </c>
      <c r="M18" s="14">
        <v>298246</v>
      </c>
      <c r="N18" s="14">
        <v>298190</v>
      </c>
      <c r="O18" s="14">
        <v>178210</v>
      </c>
      <c r="P18" s="14">
        <v>177209</v>
      </c>
      <c r="Q18" s="14">
        <v>177209</v>
      </c>
      <c r="R18" s="14">
        <v>177209</v>
      </c>
      <c r="S18" s="14">
        <v>133837</v>
      </c>
      <c r="T18" s="14">
        <v>133837</v>
      </c>
      <c r="U18" s="14">
        <v>133837</v>
      </c>
      <c r="V18" s="14">
        <v>83837</v>
      </c>
      <c r="W18" s="14">
        <v>34382</v>
      </c>
      <c r="X18" s="14">
        <v>34382</v>
      </c>
      <c r="Y18" s="14">
        <v>34382</v>
      </c>
      <c r="Z18" s="14">
        <v>34382</v>
      </c>
    </row>
    <row r="19" spans="1:26" x14ac:dyDescent="0.25">
      <c r="A19" s="19" t="s">
        <v>17</v>
      </c>
      <c r="B19" s="14">
        <v>31610</v>
      </c>
      <c r="C19" s="14">
        <v>164711</v>
      </c>
      <c r="D19" s="14">
        <v>134783</v>
      </c>
      <c r="E19" s="14">
        <v>85985</v>
      </c>
      <c r="F19" s="14">
        <v>45039</v>
      </c>
      <c r="G19" s="14">
        <v>165363</v>
      </c>
      <c r="H19" s="14">
        <v>121097</v>
      </c>
      <c r="I19" s="14">
        <v>80716</v>
      </c>
      <c r="J19" s="14">
        <v>41508</v>
      </c>
      <c r="K19" s="14">
        <v>110656</v>
      </c>
      <c r="L19" s="14">
        <v>61196</v>
      </c>
      <c r="M19" s="14">
        <v>27019</v>
      </c>
      <c r="N19" s="14">
        <v>13013</v>
      </c>
      <c r="O19" s="14">
        <v>119980</v>
      </c>
      <c r="P19" s="14">
        <v>94651</v>
      </c>
      <c r="Q19" s="14">
        <v>69602</v>
      </c>
      <c r="R19" s="14">
        <v>40355</v>
      </c>
      <c r="S19" s="14">
        <v>43372</v>
      </c>
      <c r="T19" s="14">
        <v>61497</v>
      </c>
      <c r="U19" s="14">
        <v>26749</v>
      </c>
      <c r="V19" s="14">
        <v>-8691</v>
      </c>
      <c r="W19" s="14">
        <v>49455</v>
      </c>
      <c r="X19" s="14">
        <v>69387</v>
      </c>
      <c r="Y19" s="14">
        <v>47494</v>
      </c>
      <c r="Z19" s="14">
        <v>25953</v>
      </c>
    </row>
    <row r="20" spans="1:26" x14ac:dyDescent="0.25">
      <c r="A20" s="31" t="s">
        <v>83</v>
      </c>
      <c r="B20" s="16">
        <v>525726</v>
      </c>
      <c r="C20" s="16">
        <v>504381</v>
      </c>
      <c r="D20" s="16">
        <v>482599</v>
      </c>
      <c r="E20" s="16">
        <v>440079</v>
      </c>
      <c r="F20" s="16">
        <v>491809</v>
      </c>
      <c r="G20" s="16">
        <v>459671</v>
      </c>
      <c r="H20" s="16">
        <v>426855</v>
      </c>
      <c r="I20" s="16">
        <v>403374</v>
      </c>
      <c r="J20" s="16">
        <v>434067</v>
      </c>
      <c r="K20" s="16">
        <v>411476</v>
      </c>
      <c r="L20" s="16">
        <v>388457</v>
      </c>
      <c r="M20" s="16">
        <v>354222</v>
      </c>
      <c r="N20" s="16">
        <v>340523</v>
      </c>
      <c r="O20" s="16">
        <v>327413</v>
      </c>
      <c r="P20" s="16">
        <v>300503</v>
      </c>
      <c r="Q20" s="16">
        <v>275322</v>
      </c>
      <c r="R20" s="16">
        <v>246213</v>
      </c>
      <c r="S20" s="16">
        <v>205731</v>
      </c>
      <c r="T20" s="16">
        <v>224265</v>
      </c>
      <c r="U20" s="16">
        <v>189613</v>
      </c>
      <c r="V20" s="16">
        <v>104138</v>
      </c>
      <c r="W20" s="16">
        <v>113050</v>
      </c>
      <c r="X20" s="16">
        <v>133548</v>
      </c>
      <c r="Y20" s="16">
        <v>111534</v>
      </c>
      <c r="Z20" s="16">
        <v>89873</v>
      </c>
    </row>
    <row r="21" spans="1:26" x14ac:dyDescent="0.25">
      <c r="A21" s="19" t="s">
        <v>84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x14ac:dyDescent="0.25">
      <c r="A22" s="19" t="s">
        <v>85</v>
      </c>
      <c r="B22" s="14">
        <v>488118</v>
      </c>
      <c r="C22" s="14">
        <v>488118</v>
      </c>
      <c r="D22" s="14">
        <v>488118</v>
      </c>
      <c r="E22" s="14">
        <v>488118</v>
      </c>
      <c r="F22" s="14">
        <v>488118</v>
      </c>
      <c r="G22" s="14">
        <v>488118</v>
      </c>
      <c r="H22" s="14">
        <v>488118</v>
      </c>
      <c r="I22" s="14">
        <v>488118</v>
      </c>
      <c r="J22" s="14">
        <v>488118</v>
      </c>
      <c r="K22" s="14">
        <v>488118</v>
      </c>
      <c r="L22" s="14">
        <v>488118</v>
      </c>
      <c r="M22" s="14">
        <v>488118</v>
      </c>
      <c r="N22" s="14">
        <v>488118</v>
      </c>
      <c r="O22" s="14">
        <v>488118</v>
      </c>
      <c r="P22" s="14">
        <v>488118</v>
      </c>
      <c r="Q22" s="14">
        <v>488118</v>
      </c>
      <c r="R22" s="14">
        <v>488118</v>
      </c>
      <c r="S22" s="14">
        <v>488118</v>
      </c>
      <c r="T22" s="14">
        <v>488118</v>
      </c>
      <c r="U22" s="14">
        <v>488118</v>
      </c>
      <c r="V22" s="14">
        <v>488118</v>
      </c>
      <c r="W22" s="14">
        <v>488118</v>
      </c>
      <c r="X22" s="14">
        <v>488118</v>
      </c>
      <c r="Y22" s="14">
        <v>488118</v>
      </c>
      <c r="Z22" s="14">
        <v>488118</v>
      </c>
    </row>
    <row r="23" spans="1:26" x14ac:dyDescent="0.25">
      <c r="A23" s="31" t="s">
        <v>86</v>
      </c>
      <c r="B23" s="16">
        <v>488118</v>
      </c>
      <c r="C23" s="16">
        <v>488118</v>
      </c>
      <c r="D23" s="16">
        <v>488118</v>
      </c>
      <c r="E23" s="16">
        <v>488118</v>
      </c>
      <c r="F23" s="16">
        <v>488118</v>
      </c>
      <c r="G23" s="16">
        <v>488118</v>
      </c>
      <c r="H23" s="16">
        <v>488118</v>
      </c>
      <c r="I23" s="16">
        <v>488118</v>
      </c>
      <c r="J23" s="16">
        <v>488118</v>
      </c>
      <c r="K23" s="16">
        <v>488118</v>
      </c>
      <c r="L23" s="16">
        <v>488118</v>
      </c>
      <c r="M23" s="16">
        <v>488118</v>
      </c>
      <c r="N23" s="16">
        <v>488118</v>
      </c>
      <c r="O23" s="16">
        <v>488118</v>
      </c>
      <c r="P23" s="16">
        <v>488118</v>
      </c>
      <c r="Q23" s="16">
        <v>488118</v>
      </c>
      <c r="R23" s="16">
        <v>488118</v>
      </c>
      <c r="S23" s="16">
        <v>488118</v>
      </c>
      <c r="T23" s="16">
        <v>488118</v>
      </c>
      <c r="U23" s="16">
        <v>488118</v>
      </c>
      <c r="V23" s="16">
        <v>488118</v>
      </c>
      <c r="W23" s="16">
        <v>488118</v>
      </c>
      <c r="X23" s="16">
        <v>488118</v>
      </c>
      <c r="Y23" s="16">
        <v>488118</v>
      </c>
      <c r="Z23" s="16">
        <v>488118</v>
      </c>
    </row>
    <row r="24" spans="1:26" x14ac:dyDescent="0.25">
      <c r="A24" s="19" t="s">
        <v>87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6.4" x14ac:dyDescent="0.25">
      <c r="A25" s="19" t="s">
        <v>88</v>
      </c>
      <c r="B25" s="14">
        <v>518173</v>
      </c>
      <c r="C25" s="14">
        <v>574217</v>
      </c>
      <c r="D25" s="14">
        <v>594011</v>
      </c>
      <c r="E25" s="14">
        <v>608655</v>
      </c>
      <c r="F25" s="14">
        <v>619834</v>
      </c>
      <c r="G25" s="14">
        <v>640789</v>
      </c>
      <c r="H25" s="14">
        <v>643744</v>
      </c>
      <c r="I25" s="14">
        <v>643629</v>
      </c>
      <c r="J25" s="14">
        <v>642612</v>
      </c>
      <c r="K25" s="14">
        <v>660659</v>
      </c>
      <c r="L25" s="14">
        <v>655213</v>
      </c>
      <c r="M25" s="14">
        <v>632103</v>
      </c>
      <c r="N25" s="14">
        <v>625065</v>
      </c>
      <c r="O25" s="14">
        <v>615900</v>
      </c>
      <c r="P25" s="14">
        <v>597555</v>
      </c>
      <c r="Q25" s="14">
        <v>572736</v>
      </c>
      <c r="R25" s="14">
        <v>579350</v>
      </c>
      <c r="S25" s="14">
        <v>587764</v>
      </c>
      <c r="T25" s="14">
        <v>579387</v>
      </c>
      <c r="U25" s="14">
        <v>558751</v>
      </c>
      <c r="V25" s="14">
        <v>563521</v>
      </c>
      <c r="W25" s="14">
        <v>585557</v>
      </c>
      <c r="X25" s="14">
        <v>588744</v>
      </c>
      <c r="Y25" s="14">
        <v>567109</v>
      </c>
      <c r="Z25" s="14">
        <v>559188</v>
      </c>
    </row>
    <row r="26" spans="1:26" x14ac:dyDescent="0.25">
      <c r="A26" s="19" t="s">
        <v>197</v>
      </c>
      <c r="B26" s="14">
        <v>2011</v>
      </c>
      <c r="C26" s="14">
        <v>2011</v>
      </c>
      <c r="D26" s="14">
        <v>3017</v>
      </c>
      <c r="E26" s="14">
        <v>3017</v>
      </c>
      <c r="F26" s="14">
        <v>3017</v>
      </c>
      <c r="G26" s="14">
        <v>3017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x14ac:dyDescent="0.25">
      <c r="A27" s="19" t="s">
        <v>89</v>
      </c>
      <c r="B27" s="14">
        <v>133913</v>
      </c>
      <c r="C27" s="14">
        <v>149698</v>
      </c>
      <c r="D27" s="14">
        <v>217549</v>
      </c>
      <c r="E27" s="14">
        <v>196991</v>
      </c>
      <c r="F27" s="14">
        <v>180213</v>
      </c>
      <c r="G27" s="14">
        <v>187270</v>
      </c>
      <c r="H27" s="14">
        <v>198879</v>
      </c>
      <c r="I27" s="14">
        <v>183293</v>
      </c>
      <c r="J27" s="14">
        <v>173920</v>
      </c>
      <c r="K27" s="14">
        <v>205812</v>
      </c>
      <c r="L27" s="14">
        <v>197461</v>
      </c>
      <c r="M27" s="14">
        <v>190333</v>
      </c>
      <c r="N27" s="14">
        <v>173412</v>
      </c>
      <c r="O27" s="14">
        <v>164926</v>
      </c>
      <c r="P27" s="14">
        <v>155014</v>
      </c>
      <c r="Q27" s="14">
        <v>146846</v>
      </c>
      <c r="R27" s="14">
        <v>136160</v>
      </c>
      <c r="S27" s="14">
        <v>183183</v>
      </c>
      <c r="T27" s="14">
        <v>129337</v>
      </c>
      <c r="U27" s="14">
        <v>127520</v>
      </c>
      <c r="V27" s="14">
        <v>121336</v>
      </c>
      <c r="W27" s="14">
        <v>190983</v>
      </c>
      <c r="X27" s="14">
        <v>130465</v>
      </c>
      <c r="Y27" s="14">
        <v>125078</v>
      </c>
      <c r="Z27" s="14">
        <v>124016</v>
      </c>
    </row>
    <row r="28" spans="1:26" x14ac:dyDescent="0.25">
      <c r="A28" s="19" t="s">
        <v>90</v>
      </c>
      <c r="B28" s="14">
        <v>20723</v>
      </c>
      <c r="C28" s="14">
        <v>22274</v>
      </c>
      <c r="D28" s="14">
        <v>25190</v>
      </c>
      <c r="E28" s="14">
        <v>26216</v>
      </c>
      <c r="F28" s="14">
        <v>26309</v>
      </c>
      <c r="G28" s="14">
        <v>23503</v>
      </c>
      <c r="H28" s="14">
        <v>27166</v>
      </c>
      <c r="I28" s="14">
        <v>27782</v>
      </c>
      <c r="J28" s="14">
        <v>25566</v>
      </c>
      <c r="K28" s="14">
        <v>21990</v>
      </c>
      <c r="L28" s="14">
        <v>26720</v>
      </c>
      <c r="M28" s="14">
        <v>24915</v>
      </c>
      <c r="N28" s="14">
        <v>23885</v>
      </c>
      <c r="O28" s="14">
        <v>19528</v>
      </c>
      <c r="P28" s="14">
        <v>22562</v>
      </c>
      <c r="Q28" s="14">
        <v>20437</v>
      </c>
      <c r="R28" s="14">
        <v>19194</v>
      </c>
      <c r="S28" s="14">
        <v>16913</v>
      </c>
      <c r="T28" s="14">
        <v>22297</v>
      </c>
      <c r="U28" s="14">
        <v>19554</v>
      </c>
      <c r="V28" s="14">
        <v>15000</v>
      </c>
      <c r="W28" s="14">
        <v>13563</v>
      </c>
      <c r="X28" s="14">
        <v>15801</v>
      </c>
      <c r="Y28" s="14">
        <v>14537</v>
      </c>
      <c r="Z28" s="14">
        <v>13255</v>
      </c>
    </row>
    <row r="29" spans="1:26" x14ac:dyDescent="0.25">
      <c r="A29" s="31" t="s">
        <v>91</v>
      </c>
      <c r="B29" s="16">
        <v>674820</v>
      </c>
      <c r="C29" s="16">
        <v>748200</v>
      </c>
      <c r="D29" s="16">
        <v>839767</v>
      </c>
      <c r="E29" s="16">
        <v>834879</v>
      </c>
      <c r="F29" s="16">
        <v>829373</v>
      </c>
      <c r="G29" s="16">
        <v>854579</v>
      </c>
      <c r="H29" s="16">
        <v>869789</v>
      </c>
      <c r="I29" s="16">
        <f>SUM(I25:I28)</f>
        <v>854704</v>
      </c>
      <c r="J29" s="16">
        <v>842098</v>
      </c>
      <c r="K29" s="16">
        <f>SUM(K25:K28)</f>
        <v>888461</v>
      </c>
      <c r="L29" s="16">
        <f>SUM(L25:L28)</f>
        <v>879394</v>
      </c>
      <c r="M29" s="16">
        <f>SUM(M25:M28)</f>
        <v>847351</v>
      </c>
      <c r="N29" s="16">
        <v>822362</v>
      </c>
      <c r="O29" s="16">
        <v>800354</v>
      </c>
      <c r="P29" s="16">
        <v>775131</v>
      </c>
      <c r="Q29" s="16">
        <v>740019</v>
      </c>
      <c r="R29" s="16">
        <v>734704</v>
      </c>
      <c r="S29" s="16">
        <v>787860</v>
      </c>
      <c r="T29" s="16">
        <v>731021</v>
      </c>
      <c r="U29" s="16">
        <v>705825</v>
      </c>
      <c r="V29" s="16">
        <v>699857</v>
      </c>
      <c r="W29" s="16">
        <v>790103</v>
      </c>
      <c r="X29" s="16">
        <v>735010</v>
      </c>
      <c r="Y29" s="16">
        <v>706724</v>
      </c>
      <c r="Z29" s="16">
        <v>696459</v>
      </c>
    </row>
    <row r="30" spans="1:26" x14ac:dyDescent="0.25">
      <c r="A30" s="31" t="s">
        <v>92</v>
      </c>
      <c r="B30" s="16">
        <v>1688664</v>
      </c>
      <c r="C30" s="16">
        <v>1740699</v>
      </c>
      <c r="D30" s="16">
        <v>1810484</v>
      </c>
      <c r="E30" s="16">
        <v>1763076</v>
      </c>
      <c r="F30" s="16">
        <v>1809300</v>
      </c>
      <c r="G30" s="16">
        <v>1802368</v>
      </c>
      <c r="H30" s="16">
        <v>1784762</v>
      </c>
      <c r="I30" s="16">
        <v>1746196</v>
      </c>
      <c r="J30" s="16">
        <v>1764283</v>
      </c>
      <c r="K30" s="16">
        <v>1788055</v>
      </c>
      <c r="L30" s="16">
        <v>1755969</v>
      </c>
      <c r="M30" s="16">
        <v>1689691</v>
      </c>
      <c r="N30" s="16">
        <v>1651003</v>
      </c>
      <c r="O30" s="16">
        <v>1615885</v>
      </c>
      <c r="P30" s="16">
        <v>1563752</v>
      </c>
      <c r="Q30" s="16">
        <v>1503459</v>
      </c>
      <c r="R30" s="16">
        <v>1469035</v>
      </c>
      <c r="S30" s="16">
        <v>1481709</v>
      </c>
      <c r="T30" s="16">
        <v>1443404</v>
      </c>
      <c r="U30" s="16">
        <v>1383556</v>
      </c>
      <c r="V30" s="16">
        <v>1292113</v>
      </c>
      <c r="W30" s="16">
        <v>1391271</v>
      </c>
      <c r="X30" s="16">
        <v>1356676</v>
      </c>
      <c r="Y30" s="16">
        <v>1306376</v>
      </c>
      <c r="Z30" s="16">
        <v>1274450</v>
      </c>
    </row>
    <row r="32" spans="1:26" ht="13.8" x14ac:dyDescent="0.25">
      <c r="A32" s="25" t="s">
        <v>174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x14ac:dyDescent="0.25">
      <c r="A33" s="19" t="s">
        <v>64</v>
      </c>
      <c r="B33" s="14">
        <v>94687</v>
      </c>
      <c r="C33" s="14">
        <v>104274</v>
      </c>
      <c r="D33" s="14">
        <v>115759</v>
      </c>
      <c r="E33" s="14">
        <v>118196</v>
      </c>
      <c r="F33" s="14">
        <v>112619</v>
      </c>
      <c r="G33" s="14">
        <v>105863</v>
      </c>
      <c r="H33" s="14">
        <v>90499</v>
      </c>
      <c r="I33" s="14">
        <v>101266</v>
      </c>
      <c r="J33" s="14">
        <v>93025</v>
      </c>
      <c r="K33" s="14">
        <v>91318</v>
      </c>
      <c r="L33" s="14">
        <v>87820</v>
      </c>
      <c r="M33" s="14">
        <v>87387</v>
      </c>
      <c r="N33" s="14">
        <v>85979</v>
      </c>
      <c r="O33" s="14">
        <v>78788</v>
      </c>
      <c r="P33" s="14">
        <v>72672</v>
      </c>
      <c r="Q33" s="14">
        <v>73494</v>
      </c>
      <c r="R33" s="14">
        <v>142307</v>
      </c>
      <c r="S33" s="14">
        <v>98207</v>
      </c>
      <c r="T33" s="14">
        <v>84016</v>
      </c>
      <c r="U33" s="14">
        <v>75462</v>
      </c>
      <c r="V33" s="14">
        <v>71797</v>
      </c>
      <c r="W33" s="14">
        <v>78402</v>
      </c>
      <c r="X33" s="14">
        <v>60474</v>
      </c>
      <c r="Y33" s="14">
        <v>58510</v>
      </c>
      <c r="Z33" s="14">
        <v>61354</v>
      </c>
    </row>
    <row r="34" spans="1:26" ht="26.4" x14ac:dyDescent="0.25">
      <c r="A34" s="19" t="s">
        <v>65</v>
      </c>
      <c r="B34" s="14">
        <v>1044680</v>
      </c>
      <c r="C34" s="14">
        <v>969193</v>
      </c>
      <c r="D34" s="14">
        <v>1013220</v>
      </c>
      <c r="E34" s="14">
        <v>1030796</v>
      </c>
      <c r="F34" s="14">
        <v>1042898</v>
      </c>
      <c r="G34" s="14">
        <v>974922</v>
      </c>
      <c r="H34" s="14">
        <v>907475</v>
      </c>
      <c r="I34" s="14">
        <v>842334</v>
      </c>
      <c r="J34" s="14">
        <v>822698</v>
      </c>
      <c r="K34" s="14">
        <v>738831</v>
      </c>
      <c r="L34" s="14">
        <v>657268</v>
      </c>
      <c r="M34" s="14">
        <v>633815</v>
      </c>
      <c r="N34" s="14">
        <v>645945</v>
      </c>
      <c r="O34" s="14">
        <v>603833</v>
      </c>
      <c r="P34" s="14">
        <v>595795</v>
      </c>
      <c r="Q34" s="14">
        <v>582028</v>
      </c>
      <c r="R34" s="14">
        <v>752533</v>
      </c>
      <c r="S34" s="14">
        <v>723298</v>
      </c>
      <c r="T34" s="14">
        <v>718876</v>
      </c>
      <c r="U34" s="14">
        <v>674494</v>
      </c>
      <c r="V34" s="14">
        <v>619569</v>
      </c>
      <c r="W34" s="14">
        <v>661060</v>
      </c>
      <c r="X34" s="14">
        <v>623906</v>
      </c>
      <c r="Y34" s="14">
        <v>630198</v>
      </c>
      <c r="Z34" s="14">
        <v>587075</v>
      </c>
    </row>
    <row r="35" spans="1:26" x14ac:dyDescent="0.25">
      <c r="A35" s="31" t="s">
        <v>67</v>
      </c>
      <c r="B35" s="16">
        <v>1139367</v>
      </c>
      <c r="C35" s="16">
        <v>1073467</v>
      </c>
      <c r="D35" s="16">
        <v>1128979</v>
      </c>
      <c r="E35" s="16">
        <v>1148992</v>
      </c>
      <c r="F35" s="16">
        <v>1155517</v>
      </c>
      <c r="G35" s="16">
        <v>1080785</v>
      </c>
      <c r="H35" s="16">
        <v>997974</v>
      </c>
      <c r="I35" s="16">
        <v>943600</v>
      </c>
      <c r="J35" s="16">
        <v>915723</v>
      </c>
      <c r="K35" s="16">
        <v>830149</v>
      </c>
      <c r="L35" s="16">
        <v>745088</v>
      </c>
      <c r="M35" s="16">
        <f>SUM(M33:M34)</f>
        <v>721202</v>
      </c>
      <c r="N35" s="16">
        <v>731924</v>
      </c>
      <c r="O35" s="16">
        <v>682621</v>
      </c>
      <c r="P35" s="16">
        <v>668467</v>
      </c>
      <c r="Q35" s="16">
        <v>655522</v>
      </c>
      <c r="R35" s="16">
        <v>894840</v>
      </c>
      <c r="S35" s="16">
        <v>821505</v>
      </c>
      <c r="T35" s="16">
        <v>802892</v>
      </c>
      <c r="U35" s="16">
        <v>749956</v>
      </c>
      <c r="V35" s="16">
        <v>691366</v>
      </c>
      <c r="W35" s="16">
        <v>739462</v>
      </c>
      <c r="X35" s="16">
        <v>684380</v>
      </c>
      <c r="Y35" s="16">
        <v>688708</v>
      </c>
      <c r="Z35" s="16">
        <v>648429</v>
      </c>
    </row>
    <row r="37" spans="1:26" ht="27.6" x14ac:dyDescent="0.25">
      <c r="A37" s="25" t="s">
        <v>175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28.5" customHeight="1" x14ac:dyDescent="0.25">
      <c r="A38" s="28" t="s">
        <v>93</v>
      </c>
      <c r="B38" s="16">
        <v>574217</v>
      </c>
      <c r="C38" s="16">
        <v>640789</v>
      </c>
      <c r="D38" s="16">
        <v>640789</v>
      </c>
      <c r="E38" s="16">
        <v>640789</v>
      </c>
      <c r="F38" s="16">
        <v>640789</v>
      </c>
      <c r="G38" s="16">
        <v>660659</v>
      </c>
      <c r="H38" s="16">
        <v>660659</v>
      </c>
      <c r="I38" s="16">
        <v>660659</v>
      </c>
      <c r="J38" s="16">
        <v>660659</v>
      </c>
      <c r="K38" s="16">
        <v>615900</v>
      </c>
      <c r="L38" s="16">
        <v>615900</v>
      </c>
      <c r="M38" s="16">
        <v>615900</v>
      </c>
      <c r="N38" s="16">
        <v>615900</v>
      </c>
      <c r="O38" s="16">
        <v>587764</v>
      </c>
      <c r="P38" s="16">
        <v>587764</v>
      </c>
      <c r="Q38" s="16">
        <v>587764</v>
      </c>
      <c r="R38" s="16">
        <v>587764</v>
      </c>
      <c r="S38" s="16">
        <v>585557</v>
      </c>
      <c r="T38" s="16">
        <v>585557</v>
      </c>
      <c r="U38" s="16">
        <v>585557</v>
      </c>
      <c r="V38" s="16">
        <v>585557</v>
      </c>
      <c r="W38" s="16">
        <v>554053</v>
      </c>
      <c r="X38" s="16">
        <v>554053</v>
      </c>
      <c r="Y38" s="16">
        <v>554053</v>
      </c>
      <c r="Z38" s="16">
        <v>554053</v>
      </c>
    </row>
    <row r="39" spans="1:26" ht="26.4" x14ac:dyDescent="0.25">
      <c r="A39" s="19" t="s">
        <v>94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x14ac:dyDescent="0.25">
      <c r="A40" s="31" t="s">
        <v>95</v>
      </c>
      <c r="B40" s="14">
        <v>529129</v>
      </c>
      <c r="C40" s="14">
        <v>587100</v>
      </c>
      <c r="D40" s="14">
        <v>587100</v>
      </c>
      <c r="E40" s="14">
        <v>587100</v>
      </c>
      <c r="F40" s="14">
        <v>587100</v>
      </c>
      <c r="G40" s="14">
        <v>599376</v>
      </c>
      <c r="H40" s="14">
        <v>599376</v>
      </c>
      <c r="I40" s="14">
        <v>599376</v>
      </c>
      <c r="J40" s="14">
        <v>599376</v>
      </c>
      <c r="K40" s="14">
        <v>555105</v>
      </c>
      <c r="L40" s="14">
        <v>555105</v>
      </c>
      <c r="M40" s="14">
        <v>555105</v>
      </c>
      <c r="N40" s="14">
        <v>555105</v>
      </c>
      <c r="O40" s="14">
        <v>532931</v>
      </c>
      <c r="P40" s="14">
        <v>532931</v>
      </c>
      <c r="Q40" s="14">
        <v>532931</v>
      </c>
      <c r="R40" s="14">
        <v>532931</v>
      </c>
      <c r="S40" s="14">
        <v>538318</v>
      </c>
      <c r="T40" s="14">
        <v>538318</v>
      </c>
      <c r="U40" s="14">
        <v>538318</v>
      </c>
      <c r="V40" s="14">
        <v>538318</v>
      </c>
      <c r="W40" s="14">
        <v>512220</v>
      </c>
      <c r="X40" s="14">
        <v>512220</v>
      </c>
      <c r="Y40" s="14">
        <v>512220</v>
      </c>
      <c r="Z40" s="14">
        <v>512220</v>
      </c>
    </row>
    <row r="41" spans="1:26" x14ac:dyDescent="0.25">
      <c r="A41" s="19" t="s">
        <v>96</v>
      </c>
      <c r="B41" s="14">
        <v>229286</v>
      </c>
      <c r="C41" s="14">
        <v>1103408</v>
      </c>
      <c r="D41" s="14">
        <v>842666</v>
      </c>
      <c r="E41" s="14">
        <v>546679</v>
      </c>
      <c r="F41" s="14">
        <v>262474</v>
      </c>
      <c r="G41" s="14">
        <v>1118179</v>
      </c>
      <c r="H41" s="14">
        <v>831947</v>
      </c>
      <c r="I41" s="14">
        <v>551607</v>
      </c>
      <c r="J41" s="14">
        <v>279960</v>
      </c>
      <c r="K41" s="14">
        <v>1151921</v>
      </c>
      <c r="L41" s="14">
        <v>866118</v>
      </c>
      <c r="M41" s="14">
        <v>561936</v>
      </c>
      <c r="N41" s="14">
        <v>270081</v>
      </c>
      <c r="O41" s="14">
        <v>1013421</v>
      </c>
      <c r="P41" s="14">
        <v>732409</v>
      </c>
      <c r="Q41" s="14">
        <v>460258</v>
      </c>
      <c r="R41" s="14">
        <v>215863</v>
      </c>
      <c r="S41" s="14">
        <v>951480</v>
      </c>
      <c r="T41" s="14">
        <v>703778</v>
      </c>
      <c r="U41" s="14">
        <v>449716</v>
      </c>
      <c r="V41" s="14">
        <v>224029</v>
      </c>
      <c r="W41" s="14">
        <v>939135</v>
      </c>
      <c r="X41" s="14">
        <v>694808</v>
      </c>
      <c r="Y41" s="14">
        <v>438154.20600000001</v>
      </c>
      <c r="Z41" s="14">
        <v>211140.13</v>
      </c>
    </row>
    <row r="42" spans="1:26" x14ac:dyDescent="0.25">
      <c r="A42" s="19" t="s">
        <v>97</v>
      </c>
      <c r="B42" s="14">
        <v>-279522</v>
      </c>
      <c r="C42" s="14">
        <v>-1160534</v>
      </c>
      <c r="D42" s="14">
        <v>-875916</v>
      </c>
      <c r="E42" s="14">
        <v>-573918</v>
      </c>
      <c r="F42" s="14">
        <v>-283787</v>
      </c>
      <c r="G42" s="14">
        <v>-1116299</v>
      </c>
      <c r="H42" s="14">
        <v>-841662</v>
      </c>
      <c r="I42" s="14">
        <v>-560838</v>
      </c>
      <c r="J42" s="14">
        <v>-286051</v>
      </c>
      <c r="K42" s="14">
        <v>-1122501</v>
      </c>
      <c r="L42" s="14">
        <v>-839071</v>
      </c>
      <c r="M42" s="14">
        <v>-553364</v>
      </c>
      <c r="N42" s="14">
        <v>-274553</v>
      </c>
      <c r="O42" s="14">
        <v>-1008787</v>
      </c>
      <c r="P42" s="14">
        <v>-740387</v>
      </c>
      <c r="Q42" s="14">
        <v>-487586</v>
      </c>
      <c r="R42" s="14">
        <v>-240250</v>
      </c>
      <c r="S42" s="14">
        <v>-932590</v>
      </c>
      <c r="T42" s="14">
        <v>-696212</v>
      </c>
      <c r="U42" s="14">
        <v>-465958</v>
      </c>
      <c r="V42" s="14">
        <v>-233849</v>
      </c>
      <c r="W42" s="14">
        <v>-922694</v>
      </c>
      <c r="X42" s="14">
        <v>-685484</v>
      </c>
      <c r="Y42" s="14">
        <v>-446378.02799999999</v>
      </c>
      <c r="Z42" s="14">
        <v>-221706.84</v>
      </c>
    </row>
    <row r="43" spans="1:26" x14ac:dyDescent="0.25">
      <c r="A43" s="19" t="s">
        <v>98</v>
      </c>
      <c r="B43" s="14">
        <v>-6798</v>
      </c>
      <c r="C43" s="14">
        <v>-845</v>
      </c>
      <c r="D43" s="14">
        <v>-3916</v>
      </c>
      <c r="E43" s="14">
        <v>3105</v>
      </c>
      <c r="F43" s="14">
        <v>1728</v>
      </c>
      <c r="G43" s="14">
        <v>-14156</v>
      </c>
      <c r="H43" s="14">
        <v>-5121</v>
      </c>
      <c r="I43" s="14">
        <v>-4577</v>
      </c>
      <c r="J43" s="14">
        <v>-11857</v>
      </c>
      <c r="K43" s="14">
        <v>14851</v>
      </c>
      <c r="L43" s="14">
        <v>10964</v>
      </c>
      <c r="M43" s="14">
        <v>5809</v>
      </c>
      <c r="N43" s="14">
        <v>11292</v>
      </c>
      <c r="O43" s="14">
        <v>17540</v>
      </c>
      <c r="P43" s="14">
        <v>10975</v>
      </c>
      <c r="Q43" s="14">
        <v>8732</v>
      </c>
      <c r="R43" s="14">
        <v>15056</v>
      </c>
      <c r="S43" s="14">
        <v>-24277</v>
      </c>
      <c r="T43" s="14">
        <v>-21269</v>
      </c>
      <c r="U43" s="14">
        <v>-19499</v>
      </c>
      <c r="V43" s="14">
        <v>-14352</v>
      </c>
      <c r="W43" s="14">
        <v>9657</v>
      </c>
      <c r="X43" s="14">
        <v>17106</v>
      </c>
      <c r="Y43" s="14">
        <v>16551</v>
      </c>
      <c r="Z43" s="14">
        <v>12059</v>
      </c>
    </row>
    <row r="44" spans="1:26" x14ac:dyDescent="0.25">
      <c r="A44" s="31" t="s">
        <v>99</v>
      </c>
      <c r="B44" s="16">
        <v>472095</v>
      </c>
      <c r="C44" s="16">
        <v>529129</v>
      </c>
      <c r="D44" s="16">
        <v>549934</v>
      </c>
      <c r="E44" s="16">
        <v>562966</v>
      </c>
      <c r="F44" s="16">
        <v>567515</v>
      </c>
      <c r="G44" s="16">
        <v>587100</v>
      </c>
      <c r="H44" s="16">
        <v>584540</v>
      </c>
      <c r="I44" s="16">
        <v>585568</v>
      </c>
      <c r="J44" s="16">
        <v>581428</v>
      </c>
      <c r="K44" s="16">
        <v>599376</v>
      </c>
      <c r="L44" s="16">
        <v>593116</v>
      </c>
      <c r="M44" s="16">
        <v>569486</v>
      </c>
      <c r="N44" s="16">
        <v>561925</v>
      </c>
      <c r="O44" s="16">
        <v>555105</v>
      </c>
      <c r="P44" s="16">
        <v>535928</v>
      </c>
      <c r="Q44" s="16">
        <v>514335</v>
      </c>
      <c r="R44" s="16">
        <v>523600</v>
      </c>
      <c r="S44" s="16">
        <v>532931</v>
      </c>
      <c r="T44" s="16">
        <v>524615</v>
      </c>
      <c r="U44" s="16">
        <v>502577</v>
      </c>
      <c r="V44" s="16">
        <v>514146</v>
      </c>
      <c r="W44" s="16">
        <v>538318</v>
      </c>
      <c r="X44" s="16">
        <v>538650</v>
      </c>
      <c r="Y44" s="16">
        <v>520547.17800000001</v>
      </c>
      <c r="Z44" s="16">
        <v>513712.29000000004</v>
      </c>
    </row>
    <row r="45" spans="1:26" x14ac:dyDescent="0.25">
      <c r="A45" s="19" t="s">
        <v>100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x14ac:dyDescent="0.25">
      <c r="A46" s="31" t="s">
        <v>95</v>
      </c>
      <c r="B46" s="14">
        <v>45088</v>
      </c>
      <c r="C46" s="14">
        <v>53689</v>
      </c>
      <c r="D46" s="14">
        <v>53689</v>
      </c>
      <c r="E46" s="14">
        <v>53689</v>
      </c>
      <c r="F46" s="14">
        <v>53689</v>
      </c>
      <c r="G46" s="14">
        <v>61283</v>
      </c>
      <c r="H46" s="14">
        <v>61283</v>
      </c>
      <c r="I46" s="14">
        <v>61283</v>
      </c>
      <c r="J46" s="14">
        <v>61283</v>
      </c>
      <c r="K46" s="14">
        <v>60795</v>
      </c>
      <c r="L46" s="14">
        <v>60795</v>
      </c>
      <c r="M46" s="14">
        <v>60795</v>
      </c>
      <c r="N46" s="14">
        <v>60795</v>
      </c>
      <c r="O46" s="14">
        <v>54833</v>
      </c>
      <c r="P46" s="14">
        <v>54833</v>
      </c>
      <c r="Q46" s="14">
        <v>54833</v>
      </c>
      <c r="R46" s="14">
        <v>54833</v>
      </c>
      <c r="S46" s="14">
        <v>47239</v>
      </c>
      <c r="T46" s="14">
        <v>47239</v>
      </c>
      <c r="U46" s="14">
        <v>47239</v>
      </c>
      <c r="V46" s="14">
        <v>47239</v>
      </c>
      <c r="W46" s="14">
        <v>41833</v>
      </c>
      <c r="X46" s="14">
        <v>41833</v>
      </c>
      <c r="Y46" s="14">
        <v>41833</v>
      </c>
      <c r="Z46" s="14">
        <v>41833</v>
      </c>
    </row>
    <row r="47" spans="1:26" x14ac:dyDescent="0.25">
      <c r="A47" s="19" t="s">
        <v>101</v>
      </c>
      <c r="B47" s="14">
        <v>-22025</v>
      </c>
      <c r="C47" s="14">
        <v>-25545</v>
      </c>
      <c r="D47" s="14">
        <v>-24577</v>
      </c>
      <c r="E47" s="14">
        <v>-22556</v>
      </c>
      <c r="F47" s="14">
        <v>-19207</v>
      </c>
      <c r="G47" s="14">
        <v>-22491</v>
      </c>
      <c r="H47" s="14">
        <v>-21705</v>
      </c>
      <c r="I47" s="14">
        <v>-19867</v>
      </c>
      <c r="J47" s="14">
        <v>-16554</v>
      </c>
      <c r="K47" s="14">
        <v>-24550</v>
      </c>
      <c r="L47" s="14">
        <v>-19701</v>
      </c>
      <c r="M47" s="14">
        <v>-18103</v>
      </c>
      <c r="N47" s="14">
        <v>-15366</v>
      </c>
      <c r="O47" s="14">
        <v>-21940</v>
      </c>
      <c r="P47" s="14">
        <v>-20285</v>
      </c>
      <c r="Q47" s="14">
        <v>-18701</v>
      </c>
      <c r="R47" s="14">
        <v>-15744</v>
      </c>
      <c r="S47" s="14">
        <v>-21814</v>
      </c>
      <c r="T47" s="14">
        <v>-20682</v>
      </c>
      <c r="U47" s="14">
        <v>-18483</v>
      </c>
      <c r="V47" s="14">
        <v>-14863</v>
      </c>
      <c r="W47" s="14">
        <v>-25264</v>
      </c>
      <c r="X47" s="14">
        <v>-24133.376179662362</v>
      </c>
      <c r="Y47" s="14">
        <v>-21805.650635470531</v>
      </c>
      <c r="Z47" s="14">
        <v>-17633.114040214889</v>
      </c>
    </row>
    <row r="48" spans="1:26" ht="25.2" customHeight="1" x14ac:dyDescent="0.25">
      <c r="A48" s="30" t="s">
        <v>102</v>
      </c>
      <c r="B48" s="14">
        <v>1015</v>
      </c>
      <c r="C48" s="14">
        <v>-20829</v>
      </c>
      <c r="D48" s="14">
        <v>-15551</v>
      </c>
      <c r="E48" s="14">
        <v>-10504</v>
      </c>
      <c r="F48" s="14">
        <v>-1483</v>
      </c>
      <c r="G48" s="14">
        <v>-15180</v>
      </c>
      <c r="H48" s="14">
        <v>-11505</v>
      </c>
      <c r="I48" s="14">
        <v>-7948</v>
      </c>
      <c r="J48" s="14">
        <v>-2697</v>
      </c>
      <c r="K48" s="14">
        <v>-3108</v>
      </c>
      <c r="L48" s="14">
        <v>-5667</v>
      </c>
      <c r="M48" s="14">
        <v>-3605</v>
      </c>
      <c r="N48" s="14">
        <v>-1737</v>
      </c>
      <c r="O48" s="14">
        <v>-8332</v>
      </c>
      <c r="P48" s="14">
        <v>-7113</v>
      </c>
      <c r="Q48" s="14">
        <v>-5535</v>
      </c>
      <c r="R48" s="14">
        <v>-1605</v>
      </c>
      <c r="S48" s="14">
        <v>-9200</v>
      </c>
      <c r="T48" s="14">
        <v>-7488</v>
      </c>
      <c r="U48" s="14">
        <v>-4264</v>
      </c>
      <c r="V48" s="14">
        <v>-2347</v>
      </c>
      <c r="W48" s="14">
        <v>-3996</v>
      </c>
      <c r="X48" s="14">
        <v>-3243.4328203376399</v>
      </c>
      <c r="Y48" s="14">
        <v>-1789.4233645294685</v>
      </c>
      <c r="Z48" s="14">
        <v>2263.5040402148879</v>
      </c>
    </row>
    <row r="49" spans="1:26" x14ac:dyDescent="0.25">
      <c r="A49" s="19" t="s">
        <v>103</v>
      </c>
      <c r="B49" s="14">
        <v>23120</v>
      </c>
      <c r="C49" s="14">
        <v>37580</v>
      </c>
      <c r="D49" s="14">
        <v>30625</v>
      </c>
      <c r="E49" s="14">
        <v>24691</v>
      </c>
      <c r="F49" s="14">
        <v>19047</v>
      </c>
      <c r="G49" s="14">
        <v>30836</v>
      </c>
      <c r="H49" s="14">
        <v>31052</v>
      </c>
      <c r="I49" s="14">
        <v>24330</v>
      </c>
      <c r="J49" s="14">
        <v>19923</v>
      </c>
      <c r="K49" s="14">
        <v>26350</v>
      </c>
      <c r="L49" s="14">
        <v>25207</v>
      </c>
      <c r="M49" s="14">
        <v>22672</v>
      </c>
      <c r="N49" s="14">
        <v>18539</v>
      </c>
      <c r="O49" s="14">
        <v>34706</v>
      </c>
      <c r="P49" s="14">
        <v>33231</v>
      </c>
      <c r="Q49" s="14">
        <v>27030</v>
      </c>
      <c r="R49" s="14">
        <v>16903</v>
      </c>
      <c r="S49" s="14">
        <v>40529</v>
      </c>
      <c r="T49" s="14">
        <v>37179</v>
      </c>
      <c r="U49" s="14">
        <v>33060</v>
      </c>
      <c r="V49" s="14">
        <v>19706</v>
      </c>
      <c r="W49" s="14">
        <v>33940</v>
      </c>
      <c r="X49" s="14">
        <v>34382</v>
      </c>
      <c r="Y49" s="14">
        <v>27338</v>
      </c>
      <c r="Z49" s="14">
        <v>18126</v>
      </c>
    </row>
    <row r="50" spans="1:26" x14ac:dyDescent="0.25">
      <c r="A50" s="19" t="s">
        <v>98</v>
      </c>
      <c r="B50" s="14">
        <v>-1120</v>
      </c>
      <c r="C50" s="14">
        <v>193</v>
      </c>
      <c r="D50" s="14">
        <v>-109</v>
      </c>
      <c r="E50" s="14">
        <v>369</v>
      </c>
      <c r="F50" s="14">
        <v>273</v>
      </c>
      <c r="G50" s="14">
        <v>-759</v>
      </c>
      <c r="H50" s="14">
        <v>79</v>
      </c>
      <c r="I50" s="14">
        <v>263</v>
      </c>
      <c r="J50" s="14">
        <v>-771</v>
      </c>
      <c r="K50" s="14">
        <v>1796</v>
      </c>
      <c r="L50" s="14">
        <v>1463</v>
      </c>
      <c r="M50" s="14">
        <v>858</v>
      </c>
      <c r="N50" s="14">
        <v>909</v>
      </c>
      <c r="O50" s="14">
        <v>1528</v>
      </c>
      <c r="P50" s="14">
        <v>961</v>
      </c>
      <c r="Q50" s="14">
        <v>774</v>
      </c>
      <c r="R50" s="14">
        <v>1363</v>
      </c>
      <c r="S50" s="14">
        <v>-1921</v>
      </c>
      <c r="T50" s="14">
        <v>-1476</v>
      </c>
      <c r="U50" s="14">
        <v>-1378</v>
      </c>
      <c r="V50" s="14">
        <v>-360</v>
      </c>
      <c r="W50" s="14">
        <v>726</v>
      </c>
      <c r="X50" s="14">
        <v>1256</v>
      </c>
      <c r="Y50" s="14">
        <v>986</v>
      </c>
      <c r="Z50" s="14">
        <v>887</v>
      </c>
    </row>
    <row r="51" spans="1:26" x14ac:dyDescent="0.25">
      <c r="A51" s="31" t="s">
        <v>99</v>
      </c>
      <c r="B51" s="16">
        <v>46078</v>
      </c>
      <c r="C51" s="16">
        <v>45088</v>
      </c>
      <c r="D51" s="16">
        <v>44077</v>
      </c>
      <c r="E51" s="16">
        <v>45689</v>
      </c>
      <c r="F51" s="16">
        <v>52319</v>
      </c>
      <c r="G51" s="16">
        <v>53689</v>
      </c>
      <c r="H51" s="16">
        <v>59204</v>
      </c>
      <c r="I51" s="16">
        <v>58061</v>
      </c>
      <c r="J51" s="16">
        <v>61184</v>
      </c>
      <c r="K51" s="16">
        <v>61283</v>
      </c>
      <c r="L51" s="16">
        <v>62097</v>
      </c>
      <c r="M51" s="16">
        <v>62617</v>
      </c>
      <c r="N51" s="16">
        <v>63140</v>
      </c>
      <c r="O51" s="16">
        <v>60795</v>
      </c>
      <c r="P51" s="16">
        <v>61627</v>
      </c>
      <c r="Q51" s="16">
        <v>58401</v>
      </c>
      <c r="R51" s="16">
        <v>55750</v>
      </c>
      <c r="S51" s="16">
        <v>54833</v>
      </c>
      <c r="T51" s="16">
        <v>54772</v>
      </c>
      <c r="U51" s="16">
        <v>56174</v>
      </c>
      <c r="V51" s="16">
        <v>49375</v>
      </c>
      <c r="W51" s="16">
        <v>47239</v>
      </c>
      <c r="X51" s="16">
        <v>50094.190999999999</v>
      </c>
      <c r="Y51" s="16">
        <v>46561.925999999999</v>
      </c>
      <c r="Z51" s="16">
        <v>45476.39</v>
      </c>
    </row>
    <row r="52" spans="1:26" ht="26.1" customHeight="1" x14ac:dyDescent="0.25">
      <c r="A52" s="28" t="s">
        <v>104</v>
      </c>
      <c r="B52" s="16">
        <v>518173</v>
      </c>
      <c r="C52" s="16">
        <v>574217</v>
      </c>
      <c r="D52" s="16">
        <v>594011</v>
      </c>
      <c r="E52" s="16">
        <v>608655</v>
      </c>
      <c r="F52" s="16">
        <v>619834</v>
      </c>
      <c r="G52" s="16">
        <v>640789</v>
      </c>
      <c r="H52" s="16">
        <v>643744</v>
      </c>
      <c r="I52" s="16">
        <v>643629</v>
      </c>
      <c r="J52" s="16">
        <v>642612</v>
      </c>
      <c r="K52" s="16">
        <v>660659</v>
      </c>
      <c r="L52" s="16">
        <f>+L51+L44</f>
        <v>655213</v>
      </c>
      <c r="M52" s="16">
        <v>632103</v>
      </c>
      <c r="N52" s="16">
        <v>579350</v>
      </c>
      <c r="O52" s="16">
        <v>615900</v>
      </c>
      <c r="P52" s="16">
        <v>597555</v>
      </c>
      <c r="Q52" s="16">
        <v>572736</v>
      </c>
      <c r="R52" s="16">
        <v>579350</v>
      </c>
      <c r="S52" s="16">
        <v>587764</v>
      </c>
      <c r="T52" s="16">
        <v>579387</v>
      </c>
      <c r="U52" s="16">
        <v>558751</v>
      </c>
      <c r="V52" s="16">
        <v>563521</v>
      </c>
      <c r="W52" s="16">
        <v>585557</v>
      </c>
      <c r="X52" s="16">
        <v>588744</v>
      </c>
      <c r="Y52" s="16">
        <v>567109</v>
      </c>
      <c r="Z52" s="16">
        <v>559188</v>
      </c>
    </row>
    <row r="54" spans="1:26" ht="13.8" x14ac:dyDescent="0.25">
      <c r="A54" s="25" t="s">
        <v>176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x14ac:dyDescent="0.25">
      <c r="A55" s="19" t="s">
        <v>105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26.4" x14ac:dyDescent="0.25">
      <c r="A56" s="19" t="s">
        <v>106</v>
      </c>
      <c r="B56" s="14">
        <v>1382854</v>
      </c>
      <c r="C56" s="14">
        <v>1424481</v>
      </c>
      <c r="D56" s="14">
        <v>1448480</v>
      </c>
      <c r="E56" s="14">
        <v>1379509</v>
      </c>
      <c r="F56" s="14">
        <v>1435451</v>
      </c>
      <c r="G56" s="14">
        <v>1444084</v>
      </c>
      <c r="H56" s="14">
        <v>1404092.0351225226</v>
      </c>
      <c r="I56" s="14">
        <v>1376538</v>
      </c>
      <c r="J56" s="14">
        <v>1415484</v>
      </c>
      <c r="K56" s="14">
        <v>1438690</v>
      </c>
      <c r="L56" s="14">
        <v>1397406</v>
      </c>
      <c r="M56" s="14">
        <v>1343534</v>
      </c>
      <c r="N56" s="14">
        <v>1313939</v>
      </c>
      <c r="O56" s="14">
        <v>1296131</v>
      </c>
      <c r="P56" s="14">
        <v>1247185.9701727817</v>
      </c>
      <c r="Q56" s="14">
        <v>1193437</v>
      </c>
      <c r="R56" s="14">
        <v>1148186.890451418</v>
      </c>
      <c r="S56" s="14">
        <v>1150416.40002772</v>
      </c>
      <c r="T56" s="14">
        <v>1120129.7296261599</v>
      </c>
      <c r="U56" s="14">
        <v>1054023.8784837732</v>
      </c>
      <c r="V56" s="14">
        <v>957398.83938448108</v>
      </c>
      <c r="W56" s="14">
        <v>1045193</v>
      </c>
      <c r="X56" s="14">
        <v>991515.81577356008</v>
      </c>
      <c r="Y56" s="14">
        <v>944984.06435634685</v>
      </c>
      <c r="Z56" s="14">
        <v>924517.54990839597</v>
      </c>
    </row>
    <row r="57" spans="1:26" x14ac:dyDescent="0.25">
      <c r="A57" s="19" t="s">
        <v>107</v>
      </c>
      <c r="B57" s="14">
        <v>-510627</v>
      </c>
      <c r="C57" s="14">
        <v>-565502</v>
      </c>
      <c r="D57" s="14">
        <v>-586404</v>
      </c>
      <c r="E57" s="14">
        <v>-604842</v>
      </c>
      <c r="F57" s="14">
        <v>-615051</v>
      </c>
      <c r="G57" s="14">
        <v>-635399</v>
      </c>
      <c r="H57" s="14">
        <v>-639790</v>
      </c>
      <c r="I57" s="14">
        <v>-640080</v>
      </c>
      <c r="J57" s="14">
        <v>-638678</v>
      </c>
      <c r="K57" s="14">
        <v>-656723</v>
      </c>
      <c r="L57" s="14">
        <v>-650533</v>
      </c>
      <c r="M57" s="14">
        <v>-627906</v>
      </c>
      <c r="N57" s="14">
        <v>-620396</v>
      </c>
      <c r="O57" s="14">
        <v>-612089</v>
      </c>
      <c r="P57" s="14">
        <v>-593039</v>
      </c>
      <c r="Q57" s="14">
        <v>-568607</v>
      </c>
      <c r="R57" s="14">
        <v>-575418</v>
      </c>
      <c r="S57" s="14">
        <v>-584097</v>
      </c>
      <c r="T57" s="14">
        <v>-575524</v>
      </c>
      <c r="U57" s="14">
        <v>-555220</v>
      </c>
      <c r="V57" s="14">
        <v>-559582</v>
      </c>
      <c r="W57" s="14">
        <v>-581681</v>
      </c>
      <c r="X57" s="14">
        <v>-584356</v>
      </c>
      <c r="Y57" s="14">
        <v>-563050</v>
      </c>
      <c r="Z57" s="14">
        <v>-554553</v>
      </c>
    </row>
    <row r="58" spans="1:26" x14ac:dyDescent="0.25">
      <c r="A58" s="31" t="s">
        <v>108</v>
      </c>
      <c r="B58" s="16">
        <v>872227</v>
      </c>
      <c r="C58" s="16">
        <v>858979</v>
      </c>
      <c r="D58" s="16">
        <v>862076</v>
      </c>
      <c r="E58" s="16">
        <v>774667</v>
      </c>
      <c r="F58" s="16">
        <v>820400</v>
      </c>
      <c r="G58" s="16">
        <v>808685</v>
      </c>
      <c r="H58" s="16">
        <v>764302.03512252262</v>
      </c>
      <c r="I58" s="16">
        <v>736458</v>
      </c>
      <c r="J58" s="16">
        <v>776806</v>
      </c>
      <c r="K58" s="16">
        <v>781967</v>
      </c>
      <c r="L58" s="16">
        <v>746873</v>
      </c>
      <c r="M58" s="16">
        <v>715628</v>
      </c>
      <c r="N58" s="16">
        <v>693543</v>
      </c>
      <c r="O58" s="16">
        <v>684042</v>
      </c>
      <c r="P58" s="16">
        <v>654146.97017278173</v>
      </c>
      <c r="Q58" s="16">
        <v>624830</v>
      </c>
      <c r="R58" s="16">
        <v>572768.890451418</v>
      </c>
      <c r="S58" s="16">
        <v>566319.40002772002</v>
      </c>
      <c r="T58" s="16">
        <v>544605.72962615988</v>
      </c>
      <c r="U58" s="16">
        <v>498803.87848377321</v>
      </c>
      <c r="V58" s="16">
        <v>397816.83938448108</v>
      </c>
      <c r="W58" s="16">
        <v>463512</v>
      </c>
      <c r="X58" s="16">
        <v>407159.81577356008</v>
      </c>
      <c r="Y58" s="16">
        <v>381934.06435634685</v>
      </c>
      <c r="Z58" s="16">
        <v>369964.54990839597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0488-DF3E-4A43-81A8-09DEA2A8E4E0}">
  <dimension ref="A1:AA26"/>
  <sheetViews>
    <sheetView showGridLines="0" zoomScaleNormal="100" workbookViewId="0">
      <selection activeCell="C31" sqref="C31"/>
    </sheetView>
  </sheetViews>
  <sheetFormatPr defaultColWidth="8.6640625" defaultRowHeight="13.8" x14ac:dyDescent="0.25"/>
  <cols>
    <col min="1" max="1" width="40.5546875" style="42" customWidth="1"/>
    <col min="2" max="16384" width="8.6640625" style="42"/>
  </cols>
  <sheetData>
    <row r="1" spans="1:27" x14ac:dyDescent="0.25">
      <c r="A1" s="32" t="s">
        <v>124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3" t="s">
        <v>178</v>
      </c>
      <c r="B2" s="4" t="s">
        <v>209</v>
      </c>
      <c r="C2" s="4" t="s">
        <v>206</v>
      </c>
      <c r="D2" s="4" t="s">
        <v>203</v>
      </c>
      <c r="E2" s="4" t="s">
        <v>202</v>
      </c>
      <c r="F2" s="4" t="s">
        <v>198</v>
      </c>
      <c r="G2" s="4" t="s">
        <v>194</v>
      </c>
      <c r="H2" s="4" t="s">
        <v>193</v>
      </c>
      <c r="I2" s="4" t="s">
        <v>190</v>
      </c>
      <c r="J2" s="4" t="s">
        <v>189</v>
      </c>
      <c r="K2" s="4" t="s">
        <v>188</v>
      </c>
      <c r="L2" s="4" t="s">
        <v>187</v>
      </c>
      <c r="M2" s="4" t="s">
        <v>186</v>
      </c>
      <c r="N2" s="4" t="s">
        <v>185</v>
      </c>
      <c r="O2" s="4" t="s">
        <v>184</v>
      </c>
      <c r="P2" s="4" t="s">
        <v>22</v>
      </c>
      <c r="Q2" s="4" t="s">
        <v>23</v>
      </c>
      <c r="R2" s="4" t="s">
        <v>24</v>
      </c>
      <c r="S2" s="4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155</v>
      </c>
    </row>
    <row r="3" spans="1:27" x14ac:dyDescent="0.25">
      <c r="A3" s="33" t="s">
        <v>125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x14ac:dyDescent="0.25">
      <c r="A4" s="8" t="s">
        <v>15</v>
      </c>
      <c r="B4" s="14">
        <v>40549</v>
      </c>
      <c r="C4" s="14">
        <v>211163</v>
      </c>
      <c r="D4" s="14">
        <v>173288</v>
      </c>
      <c r="E4" s="14">
        <v>110643</v>
      </c>
      <c r="F4" s="14">
        <v>57888</v>
      </c>
      <c r="G4" s="14">
        <v>219776</v>
      </c>
      <c r="H4" s="14">
        <v>155374</v>
      </c>
      <c r="I4" s="14">
        <v>103595</v>
      </c>
      <c r="J4" s="14">
        <v>53212</v>
      </c>
      <c r="K4" s="14">
        <v>139200</v>
      </c>
      <c r="L4" s="14">
        <v>78573</v>
      </c>
      <c r="M4" s="14">
        <v>35009</v>
      </c>
      <c r="N4" s="14">
        <v>17037</v>
      </c>
      <c r="O4" s="14">
        <v>151365</v>
      </c>
      <c r="P4" s="14">
        <v>120423</v>
      </c>
      <c r="Q4" s="14">
        <v>89118</v>
      </c>
      <c r="R4" s="14">
        <v>52728</v>
      </c>
      <c r="S4" s="14">
        <v>60604</v>
      </c>
      <c r="T4" s="14">
        <v>79633</v>
      </c>
      <c r="U4" s="14">
        <v>35135.322</v>
      </c>
      <c r="V4" s="14">
        <v>-8691</v>
      </c>
      <c r="W4" s="14">
        <v>63435</v>
      </c>
      <c r="X4" s="14">
        <v>88769.922430000006</v>
      </c>
      <c r="Y4" s="14">
        <v>60712</v>
      </c>
      <c r="Z4" s="14">
        <v>33035.627630000003</v>
      </c>
      <c r="AA4" s="14">
        <v>18873</v>
      </c>
    </row>
    <row r="5" spans="1:27" x14ac:dyDescent="0.25">
      <c r="A5" s="8" t="s">
        <v>126</v>
      </c>
      <c r="B5" s="14">
        <v>-36350</v>
      </c>
      <c r="C5" s="14">
        <v>-78209</v>
      </c>
      <c r="D5" s="14">
        <v>-63593</v>
      </c>
      <c r="E5" s="14">
        <v>-51765</v>
      </c>
      <c r="F5" s="14">
        <v>-32155</v>
      </c>
      <c r="G5" s="14">
        <v>-7036</v>
      </c>
      <c r="H5" s="14">
        <v>-14452</v>
      </c>
      <c r="I5" s="14">
        <v>-12243</v>
      </c>
      <c r="J5" s="14">
        <v>1785</v>
      </c>
      <c r="K5" s="14">
        <v>55784</v>
      </c>
      <c r="L5" s="14">
        <v>68161</v>
      </c>
      <c r="M5" s="14">
        <v>49546</v>
      </c>
      <c r="N5" s="14">
        <v>3385</v>
      </c>
      <c r="O5" s="14">
        <v>-24648</v>
      </c>
      <c r="P5" s="14">
        <v>-29737</v>
      </c>
      <c r="Q5" s="14">
        <v>-52457</v>
      </c>
      <c r="R5" s="14">
        <v>-57747</v>
      </c>
      <c r="S5" s="14">
        <v>122069</v>
      </c>
      <c r="T5" s="14">
        <v>50119</v>
      </c>
      <c r="U5" s="14">
        <v>-6570.4528934990158</v>
      </c>
      <c r="V5" s="14">
        <v>53257.338619441005</v>
      </c>
      <c r="W5" s="14">
        <v>71232.538078090001</v>
      </c>
      <c r="X5" s="14">
        <v>2529.4340328440994</v>
      </c>
      <c r="Y5" s="14">
        <v>13659.927708875977</v>
      </c>
      <c r="Z5" s="14">
        <v>-22305.497942672268</v>
      </c>
      <c r="AA5" s="14">
        <v>164942.90324253094</v>
      </c>
    </row>
    <row r="6" spans="1:27" x14ac:dyDescent="0.25">
      <c r="A6" s="8" t="s">
        <v>127</v>
      </c>
      <c r="B6" s="14">
        <v>-40961</v>
      </c>
      <c r="C6" s="14">
        <v>-47220</v>
      </c>
      <c r="D6" s="14">
        <v>-32862</v>
      </c>
      <c r="E6" s="14">
        <v>-23261</v>
      </c>
      <c r="F6" s="14">
        <v>-14296</v>
      </c>
      <c r="G6" s="14">
        <v>-34919</v>
      </c>
      <c r="H6" s="14">
        <v>-27449</v>
      </c>
      <c r="I6" s="14">
        <v>-30534</v>
      </c>
      <c r="J6" s="14">
        <v>-17323</v>
      </c>
      <c r="K6" s="14">
        <v>-30518</v>
      </c>
      <c r="L6" s="14">
        <v>-29686</v>
      </c>
      <c r="M6" s="14">
        <v>-22500</v>
      </c>
      <c r="N6" s="14">
        <v>-11023</v>
      </c>
      <c r="O6" s="14">
        <v>-13894</v>
      </c>
      <c r="P6" s="14">
        <v>-16167</v>
      </c>
      <c r="Q6" s="14">
        <v>-10537</v>
      </c>
      <c r="R6" s="14">
        <v>-12341</v>
      </c>
      <c r="S6" s="14">
        <v>-20219</v>
      </c>
      <c r="T6" s="14">
        <v>-21799</v>
      </c>
      <c r="U6" s="14">
        <v>-15929</v>
      </c>
      <c r="V6" s="14">
        <v>-7939.107390049001</v>
      </c>
      <c r="W6" s="14">
        <v>-2684</v>
      </c>
      <c r="X6" s="14">
        <v>-23628.1181266114</v>
      </c>
      <c r="Y6" s="14">
        <v>-16622.406149797</v>
      </c>
      <c r="Z6" s="14">
        <v>-9458.6184681192008</v>
      </c>
      <c r="AA6" s="14">
        <v>-10568</v>
      </c>
    </row>
    <row r="7" spans="1:27" ht="26.4" x14ac:dyDescent="0.25">
      <c r="A7" s="31" t="s">
        <v>140</v>
      </c>
      <c r="B7" s="16">
        <v>-36762</v>
      </c>
      <c r="C7" s="16">
        <v>85734</v>
      </c>
      <c r="D7" s="16">
        <v>76833</v>
      </c>
      <c r="E7" s="16">
        <v>35617</v>
      </c>
      <c r="F7" s="16">
        <v>11437</v>
      </c>
      <c r="G7" s="16">
        <v>177821</v>
      </c>
      <c r="H7" s="16">
        <v>113473</v>
      </c>
      <c r="I7" s="16">
        <v>60818</v>
      </c>
      <c r="J7" s="16">
        <v>37674</v>
      </c>
      <c r="K7" s="16">
        <v>164466</v>
      </c>
      <c r="L7" s="16">
        <v>117048</v>
      </c>
      <c r="M7" s="16">
        <v>62055</v>
      </c>
      <c r="N7" s="16">
        <v>9399</v>
      </c>
      <c r="O7" s="16">
        <v>112823</v>
      </c>
      <c r="P7" s="16">
        <v>74519</v>
      </c>
      <c r="Q7" s="16">
        <v>26124</v>
      </c>
      <c r="R7" s="16">
        <v>-17360</v>
      </c>
      <c r="S7" s="16">
        <v>162454</v>
      </c>
      <c r="T7" s="16">
        <v>107953</v>
      </c>
      <c r="U7" s="16">
        <v>12635.869106500984</v>
      </c>
      <c r="V7" s="16">
        <v>36627.231229392004</v>
      </c>
      <c r="W7" s="16">
        <v>131983.53807809</v>
      </c>
      <c r="X7" s="16">
        <v>67671.238336232709</v>
      </c>
      <c r="Y7" s="16">
        <v>57749.521559078974</v>
      </c>
      <c r="Z7" s="16">
        <v>1271.5112192085344</v>
      </c>
      <c r="AA7" s="16">
        <v>173247.90324253094</v>
      </c>
    </row>
    <row r="8" spans="1:27" x14ac:dyDescent="0.25">
      <c r="A8" s="31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26.4" x14ac:dyDescent="0.25">
      <c r="A9" s="19" t="s">
        <v>207</v>
      </c>
      <c r="B9" s="14">
        <v>-69986</v>
      </c>
      <c r="C9" s="14">
        <v>28030</v>
      </c>
      <c r="D9" s="14">
        <v>-18648</v>
      </c>
      <c r="E9" s="14">
        <v>-50893</v>
      </c>
      <c r="F9" s="14">
        <v>-64785</v>
      </c>
      <c r="G9" s="14">
        <v>-227450</v>
      </c>
      <c r="H9" s="14">
        <v>-153679</v>
      </c>
      <c r="I9" s="14">
        <v>-101868</v>
      </c>
      <c r="J9" s="14">
        <v>-78635</v>
      </c>
      <c r="K9" s="14">
        <v>-174178</v>
      </c>
      <c r="L9" s="14">
        <v>-101703</v>
      </c>
      <c r="M9" s="14">
        <v>-75907</v>
      </c>
      <c r="N9" s="14">
        <v>-63125</v>
      </c>
      <c r="O9" s="14">
        <v>173020</v>
      </c>
      <c r="P9" s="14">
        <v>180934</v>
      </c>
      <c r="Q9" s="14">
        <v>192735</v>
      </c>
      <c r="R9" s="14">
        <v>-48165</v>
      </c>
      <c r="S9" s="14">
        <v>-94188</v>
      </c>
      <c r="T9" s="14">
        <v>-79187</v>
      </c>
      <c r="U9" s="14">
        <v>-41340</v>
      </c>
      <c r="V9" s="14">
        <v>3406</v>
      </c>
      <c r="W9" s="14">
        <v>-2225</v>
      </c>
      <c r="X9" s="14">
        <v>50595</v>
      </c>
      <c r="Y9" s="14">
        <v>44930</v>
      </c>
      <c r="Z9" s="14">
        <v>82083</v>
      </c>
      <c r="AA9" s="14">
        <v>-6633</v>
      </c>
    </row>
    <row r="10" spans="1:27" x14ac:dyDescent="0.25">
      <c r="A10" s="8" t="s">
        <v>128</v>
      </c>
      <c r="B10" s="14">
        <v>8171</v>
      </c>
      <c r="C10" s="14">
        <v>47678</v>
      </c>
      <c r="D10" s="14">
        <v>-6455</v>
      </c>
      <c r="E10" s="14">
        <v>-14892</v>
      </c>
      <c r="F10" s="14">
        <v>-11720</v>
      </c>
      <c r="G10" s="14">
        <v>-39644</v>
      </c>
      <c r="H10" s="14">
        <v>-42328</v>
      </c>
      <c r="I10" s="14">
        <v>-24945</v>
      </c>
      <c r="J10" s="14">
        <v>-12227</v>
      </c>
      <c r="K10" s="14">
        <v>-18554</v>
      </c>
      <c r="L10" s="14">
        <v>-21069</v>
      </c>
      <c r="M10" s="14">
        <v>-12059</v>
      </c>
      <c r="N10" s="14">
        <v>5082</v>
      </c>
      <c r="O10" s="14">
        <v>11035</v>
      </c>
      <c r="P10" s="14">
        <v>13995</v>
      </c>
      <c r="Q10" s="14">
        <v>20404</v>
      </c>
      <c r="R10" s="14">
        <v>29908</v>
      </c>
      <c r="S10" s="14">
        <v>-14976</v>
      </c>
      <c r="T10" s="14">
        <v>-5724</v>
      </c>
      <c r="U10" s="14">
        <v>53130</v>
      </c>
      <c r="V10" s="14">
        <v>3947.5297427629985</v>
      </c>
      <c r="W10" s="14">
        <v>18151</v>
      </c>
      <c r="X10" s="14">
        <v>20240.22888265612</v>
      </c>
      <c r="Y10" s="14">
        <v>-11937.36537766497</v>
      </c>
      <c r="Z10" s="14">
        <v>17327.616839357845</v>
      </c>
      <c r="AA10" s="14">
        <v>-51870</v>
      </c>
    </row>
    <row r="11" spans="1:27" x14ac:dyDescent="0.25">
      <c r="A11" s="8" t="s">
        <v>129</v>
      </c>
      <c r="B11" s="14">
        <v>3028</v>
      </c>
      <c r="C11" s="14">
        <v>-38365</v>
      </c>
      <c r="D11" s="14">
        <v>29072</v>
      </c>
      <c r="E11" s="14">
        <v>9903</v>
      </c>
      <c r="F11" s="14">
        <v>-4626</v>
      </c>
      <c r="G11" s="14">
        <v>-24762</v>
      </c>
      <c r="H11" s="14">
        <v>-3286</v>
      </c>
      <c r="I11" s="14">
        <v>-12643</v>
      </c>
      <c r="J11" s="14">
        <v>-21864</v>
      </c>
      <c r="K11" s="14">
        <v>38949</v>
      </c>
      <c r="L11" s="14">
        <v>37352</v>
      </c>
      <c r="M11" s="14">
        <v>31000</v>
      </c>
      <c r="N11" s="14">
        <v>9727</v>
      </c>
      <c r="O11" s="14">
        <v>39198</v>
      </c>
      <c r="P11" s="14">
        <v>34605</v>
      </c>
      <c r="Q11" s="14">
        <v>25032</v>
      </c>
      <c r="R11" s="14">
        <v>11115</v>
      </c>
      <c r="S11" s="14">
        <v>2580</v>
      </c>
      <c r="T11" s="14">
        <v>13911</v>
      </c>
      <c r="U11" s="14">
        <v>-46.399511596998309</v>
      </c>
      <c r="V11" s="14">
        <v>-2281.9256508499966</v>
      </c>
      <c r="W11" s="14">
        <v>18214</v>
      </c>
      <c r="X11" s="14">
        <v>20702.24672792475</v>
      </c>
      <c r="Y11" s="14">
        <v>19238.162615705998</v>
      </c>
      <c r="Z11" s="14">
        <v>12289.274507500155</v>
      </c>
      <c r="AA11" s="14">
        <v>14070</v>
      </c>
    </row>
    <row r="12" spans="1:27" x14ac:dyDescent="0.25">
      <c r="A12" s="33" t="s">
        <v>130</v>
      </c>
      <c r="B12" s="16">
        <v>-95549</v>
      </c>
      <c r="C12" s="16">
        <v>123077</v>
      </c>
      <c r="D12" s="16">
        <v>80802</v>
      </c>
      <c r="E12" s="16">
        <v>-20265</v>
      </c>
      <c r="F12" s="16">
        <v>-69694</v>
      </c>
      <c r="G12" s="16">
        <v>-114035</v>
      </c>
      <c r="H12" s="16">
        <v>-85820</v>
      </c>
      <c r="I12" s="16">
        <v>-78638</v>
      </c>
      <c r="J12" s="16">
        <v>-75052</v>
      </c>
      <c r="K12" s="16">
        <v>10683</v>
      </c>
      <c r="L12" s="16">
        <v>31628</v>
      </c>
      <c r="M12" s="16">
        <v>5089</v>
      </c>
      <c r="N12" s="16">
        <v>-38916</v>
      </c>
      <c r="O12" s="16">
        <v>336076</v>
      </c>
      <c r="P12" s="16">
        <v>304053</v>
      </c>
      <c r="Q12" s="16">
        <v>264295</v>
      </c>
      <c r="R12" s="16">
        <v>-24502</v>
      </c>
      <c r="S12" s="16">
        <v>55870</v>
      </c>
      <c r="T12" s="16">
        <v>36953</v>
      </c>
      <c r="U12" s="16">
        <v>24379.469594903985</v>
      </c>
      <c r="V12" s="16">
        <v>41698.835321305007</v>
      </c>
      <c r="W12" s="16">
        <v>166123.53807809</v>
      </c>
      <c r="X12" s="16">
        <v>159208.7139468136</v>
      </c>
      <c r="Y12" s="16">
        <v>109980.31879711999</v>
      </c>
      <c r="Z12" s="16">
        <v>112971.40256606654</v>
      </c>
      <c r="AA12" s="16">
        <v>128814.90324253094</v>
      </c>
    </row>
    <row r="13" spans="1:27" x14ac:dyDescent="0.25">
      <c r="A13" s="8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s="43" customFormat="1" x14ac:dyDescent="0.25">
      <c r="A14" s="33" t="s">
        <v>131</v>
      </c>
      <c r="B14" s="16">
        <v>0</v>
      </c>
      <c r="C14" s="16">
        <v>-9275</v>
      </c>
      <c r="D14" s="16">
        <v>-9566</v>
      </c>
      <c r="E14" s="16">
        <v>-9547</v>
      </c>
      <c r="F14" s="16">
        <v>370</v>
      </c>
      <c r="G14" s="16">
        <v>-8195</v>
      </c>
      <c r="H14" s="16">
        <v>-8326</v>
      </c>
      <c r="I14" s="16">
        <v>-8400</v>
      </c>
      <c r="J14" s="16">
        <v>-8843</v>
      </c>
      <c r="K14" s="16">
        <v>214</v>
      </c>
      <c r="L14" s="16">
        <v>214</v>
      </c>
      <c r="M14" s="16">
        <v>214</v>
      </c>
      <c r="N14" s="16">
        <v>0</v>
      </c>
      <c r="O14" s="16">
        <v>255</v>
      </c>
      <c r="P14" s="16">
        <v>0</v>
      </c>
      <c r="Q14" s="16">
        <v>0</v>
      </c>
      <c r="R14" s="16">
        <v>0</v>
      </c>
      <c r="S14" s="16">
        <v>-11108</v>
      </c>
      <c r="T14" s="16">
        <v>-11207</v>
      </c>
      <c r="U14" s="16">
        <v>-11619</v>
      </c>
      <c r="V14" s="16">
        <v>-11992</v>
      </c>
      <c r="W14" s="16">
        <v>-20396</v>
      </c>
      <c r="X14" s="16">
        <v>-20510</v>
      </c>
      <c r="Y14" s="16">
        <v>-20376</v>
      </c>
      <c r="Z14" s="16">
        <v>-128</v>
      </c>
      <c r="AA14" s="16">
        <v>-4698</v>
      </c>
    </row>
    <row r="15" spans="1:27" s="43" customFormat="1" x14ac:dyDescent="0.25">
      <c r="A15" s="33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s="43" customFormat="1" x14ac:dyDescent="0.25">
      <c r="A16" s="33" t="s">
        <v>132</v>
      </c>
      <c r="B16" s="16">
        <v>-10703</v>
      </c>
      <c r="C16" s="16">
        <v>-121638</v>
      </c>
      <c r="D16" s="16">
        <v>-112897</v>
      </c>
      <c r="E16" s="16">
        <v>-105980</v>
      </c>
      <c r="F16" s="16">
        <v>-13174</v>
      </c>
      <c r="G16" s="16">
        <v>-117271</v>
      </c>
      <c r="H16" s="16">
        <v>-106197</v>
      </c>
      <c r="I16" s="16">
        <v>-89060</v>
      </c>
      <c r="J16" s="16">
        <v>-18885</v>
      </c>
      <c r="K16" s="16">
        <v>-26755</v>
      </c>
      <c r="L16" s="16">
        <v>0</v>
      </c>
      <c r="M16" s="16">
        <v>0</v>
      </c>
      <c r="N16" s="16">
        <v>0</v>
      </c>
      <c r="O16" s="16">
        <v>-59000</v>
      </c>
      <c r="P16" s="16">
        <v>-60000</v>
      </c>
      <c r="Q16" s="16">
        <v>-60000</v>
      </c>
      <c r="R16" s="16">
        <v>-60000</v>
      </c>
      <c r="S16" s="16">
        <v>-12000</v>
      </c>
      <c r="T16" s="16">
        <v>-12000</v>
      </c>
      <c r="U16" s="16">
        <v>-12000</v>
      </c>
      <c r="V16" s="16">
        <v>-62000</v>
      </c>
      <c r="W16" s="16">
        <v>-65000</v>
      </c>
      <c r="X16" s="16">
        <v>-65000</v>
      </c>
      <c r="Y16" s="16">
        <v>-65000</v>
      </c>
      <c r="Z16" s="16">
        <v>-65000</v>
      </c>
      <c r="AA16" s="16">
        <v>-185999</v>
      </c>
    </row>
    <row r="17" spans="1:27" s="43" customFormat="1" x14ac:dyDescent="0.25">
      <c r="A17" s="8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x14ac:dyDescent="0.25">
      <c r="A18" s="33" t="s">
        <v>133</v>
      </c>
      <c r="B18" s="16">
        <v>-106252</v>
      </c>
      <c r="C18" s="16">
        <v>-7836</v>
      </c>
      <c r="D18" s="16">
        <v>-41661</v>
      </c>
      <c r="E18" s="16">
        <v>-135792</v>
      </c>
      <c r="F18" s="16">
        <v>-82498</v>
      </c>
      <c r="G18" s="16">
        <v>-239501</v>
      </c>
      <c r="H18" s="16">
        <v>-200343</v>
      </c>
      <c r="I18" s="16">
        <v>-176098</v>
      </c>
      <c r="J18" s="16">
        <v>-102780</v>
      </c>
      <c r="K18" s="16">
        <v>-15858</v>
      </c>
      <c r="L18" s="16">
        <v>31842</v>
      </c>
      <c r="M18" s="16">
        <v>5303</v>
      </c>
      <c r="N18" s="16">
        <v>-38916</v>
      </c>
      <c r="O18" s="16">
        <v>277331</v>
      </c>
      <c r="P18" s="16">
        <v>244053</v>
      </c>
      <c r="Q18" s="16">
        <v>204295</v>
      </c>
      <c r="R18" s="16">
        <v>-84502</v>
      </c>
      <c r="S18" s="16">
        <v>32762</v>
      </c>
      <c r="T18" s="16">
        <v>13746</v>
      </c>
      <c r="U18" s="16">
        <v>760.46959490398876</v>
      </c>
      <c r="V18" s="16">
        <v>-32293.164678694993</v>
      </c>
      <c r="W18" s="16">
        <v>80727.538078090001</v>
      </c>
      <c r="X18" s="16">
        <v>73698.713946813601</v>
      </c>
      <c r="Y18" s="16">
        <v>24604.318797119995</v>
      </c>
      <c r="Z18" s="16">
        <v>47843.402566066536</v>
      </c>
      <c r="AA18" s="16">
        <v>-61882.096757469059</v>
      </c>
    </row>
    <row r="19" spans="1:27" x14ac:dyDescent="0.25">
      <c r="A19" s="3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x14ac:dyDescent="0.25">
      <c r="A20" s="8" t="s">
        <v>134</v>
      </c>
      <c r="B20" s="14">
        <v>343855</v>
      </c>
      <c r="C20" s="14">
        <v>353418</v>
      </c>
      <c r="D20" s="14">
        <v>353418</v>
      </c>
      <c r="E20" s="14">
        <v>353418</v>
      </c>
      <c r="F20" s="14">
        <v>353418</v>
      </c>
      <c r="G20" s="14">
        <v>603864</v>
      </c>
      <c r="H20" s="14">
        <v>603864</v>
      </c>
      <c r="I20" s="14">
        <v>603864</v>
      </c>
      <c r="J20" s="14">
        <v>603864</v>
      </c>
      <c r="K20" s="14">
        <v>613139</v>
      </c>
      <c r="L20" s="14">
        <v>613139</v>
      </c>
      <c r="M20" s="14">
        <v>613139</v>
      </c>
      <c r="N20" s="14">
        <v>613139</v>
      </c>
      <c r="O20" s="14">
        <v>328205</v>
      </c>
      <c r="P20" s="14">
        <v>328205</v>
      </c>
      <c r="Q20" s="14">
        <v>328205.15854000003</v>
      </c>
      <c r="R20" s="14">
        <v>328205</v>
      </c>
      <c r="S20" s="14">
        <v>305305</v>
      </c>
      <c r="T20" s="14">
        <v>305305</v>
      </c>
      <c r="U20" s="14">
        <v>305305</v>
      </c>
      <c r="V20" s="14">
        <v>305305.47019000008</v>
      </c>
      <c r="W20" s="14">
        <v>221633</v>
      </c>
      <c r="X20" s="14">
        <v>221633</v>
      </c>
      <c r="Y20" s="14">
        <v>221633</v>
      </c>
      <c r="Z20" s="14">
        <v>221633</v>
      </c>
      <c r="AA20" s="14">
        <v>281498</v>
      </c>
    </row>
    <row r="21" spans="1:27" x14ac:dyDescent="0.25">
      <c r="A21" s="8" t="s">
        <v>135</v>
      </c>
      <c r="B21" s="14">
        <v>-106252</v>
      </c>
      <c r="C21" s="14">
        <v>-7836</v>
      </c>
      <c r="D21" s="14">
        <v>-41661</v>
      </c>
      <c r="E21" s="14">
        <v>-135792</v>
      </c>
      <c r="F21" s="14">
        <v>-82498</v>
      </c>
      <c r="G21" s="14">
        <v>-239501</v>
      </c>
      <c r="H21" s="14">
        <v>-200343</v>
      </c>
      <c r="I21" s="14">
        <v>-176098</v>
      </c>
      <c r="J21" s="14">
        <v>-102780</v>
      </c>
      <c r="K21" s="14">
        <v>-15858</v>
      </c>
      <c r="L21" s="14">
        <v>31842</v>
      </c>
      <c r="M21" s="14">
        <v>5303</v>
      </c>
      <c r="N21" s="14">
        <v>-38916</v>
      </c>
      <c r="O21" s="14">
        <v>277331</v>
      </c>
      <c r="P21" s="14">
        <v>244053</v>
      </c>
      <c r="Q21" s="14">
        <v>204295</v>
      </c>
      <c r="R21" s="14">
        <v>-84502</v>
      </c>
      <c r="S21" s="14">
        <v>32762</v>
      </c>
      <c r="T21" s="14">
        <v>13746</v>
      </c>
      <c r="U21" s="14">
        <v>760.46959490398876</v>
      </c>
      <c r="V21" s="14">
        <v>-32293.164678694993</v>
      </c>
      <c r="W21" s="14">
        <v>80727.538078090001</v>
      </c>
      <c r="X21" s="14">
        <v>73698.713946813601</v>
      </c>
      <c r="Y21" s="14">
        <v>24604.318797119995</v>
      </c>
      <c r="Z21" s="14">
        <v>47843.402566066536</v>
      </c>
      <c r="AA21" s="14">
        <v>-61882.096757469059</v>
      </c>
    </row>
    <row r="22" spans="1:27" x14ac:dyDescent="0.25">
      <c r="A22" s="8" t="s">
        <v>136</v>
      </c>
      <c r="B22" s="14">
        <v>-2155</v>
      </c>
      <c r="C22" s="14">
        <v>-1727</v>
      </c>
      <c r="D22" s="14">
        <v>-3181</v>
      </c>
      <c r="E22" s="14">
        <v>1706</v>
      </c>
      <c r="F22" s="14">
        <v>407</v>
      </c>
      <c r="G22" s="14">
        <v>-10945</v>
      </c>
      <c r="H22" s="14">
        <v>-3817</v>
      </c>
      <c r="I22" s="14">
        <v>-3861</v>
      </c>
      <c r="J22" s="14">
        <v>-8863</v>
      </c>
      <c r="K22" s="14">
        <v>6583</v>
      </c>
      <c r="L22" s="14">
        <v>4257</v>
      </c>
      <c r="M22" s="14">
        <v>2076</v>
      </c>
      <c r="N22" s="14">
        <v>6553</v>
      </c>
      <c r="O22" s="14">
        <v>7603</v>
      </c>
      <c r="P22" s="14">
        <v>4998</v>
      </c>
      <c r="Q22" s="14">
        <v>4100</v>
      </c>
      <c r="R22" s="14">
        <v>7169</v>
      </c>
      <c r="S22" s="14">
        <v>-9862</v>
      </c>
      <c r="T22" s="14">
        <v>-8586</v>
      </c>
      <c r="U22" s="14">
        <v>-8001</v>
      </c>
      <c r="V22" s="14">
        <v>-9862</v>
      </c>
      <c r="W22" s="14">
        <v>2944</v>
      </c>
      <c r="X22" s="14">
        <v>4993</v>
      </c>
      <c r="Y22" s="14">
        <v>5013</v>
      </c>
      <c r="Z22" s="14">
        <v>3868</v>
      </c>
      <c r="AA22" s="14">
        <v>2017</v>
      </c>
    </row>
    <row r="23" spans="1:27" x14ac:dyDescent="0.25">
      <c r="A23" s="33" t="s">
        <v>137</v>
      </c>
      <c r="B23" s="16">
        <v>235448</v>
      </c>
      <c r="C23" s="16">
        <v>343855</v>
      </c>
      <c r="D23" s="16">
        <v>308576</v>
      </c>
      <c r="E23" s="16">
        <v>219332</v>
      </c>
      <c r="F23" s="16">
        <v>271327</v>
      </c>
      <c r="G23" s="16">
        <v>353418</v>
      </c>
      <c r="H23" s="16">
        <v>399704</v>
      </c>
      <c r="I23" s="16">
        <v>423905</v>
      </c>
      <c r="J23" s="16">
        <v>492221</v>
      </c>
      <c r="K23" s="16">
        <v>603864</v>
      </c>
      <c r="L23" s="16">
        <v>649238</v>
      </c>
      <c r="M23" s="16">
        <v>620518</v>
      </c>
      <c r="N23" s="16">
        <v>580776</v>
      </c>
      <c r="O23" s="16">
        <v>613139</v>
      </c>
      <c r="P23" s="16">
        <v>577256</v>
      </c>
      <c r="Q23" s="16">
        <v>536600.15853999997</v>
      </c>
      <c r="R23" s="16">
        <v>250872</v>
      </c>
      <c r="S23" s="16">
        <v>328205</v>
      </c>
      <c r="T23" s="16">
        <v>310465</v>
      </c>
      <c r="U23" s="16">
        <v>298064.46959490399</v>
      </c>
      <c r="V23" s="16">
        <v>263150.30551130511</v>
      </c>
      <c r="W23" s="16">
        <v>305304.53807809</v>
      </c>
      <c r="X23" s="16">
        <v>300324.7139468136</v>
      </c>
      <c r="Y23" s="16">
        <v>251250.31879712001</v>
      </c>
      <c r="Z23" s="16">
        <v>273344.40256606654</v>
      </c>
      <c r="AA23" s="16">
        <v>221632.90324253094</v>
      </c>
    </row>
    <row r="24" spans="1:27" x14ac:dyDescent="0.25">
      <c r="W24" s="44" t="s">
        <v>143</v>
      </c>
    </row>
    <row r="25" spans="1:27" x14ac:dyDescent="0.25">
      <c r="A25" s="44" t="s">
        <v>208</v>
      </c>
    </row>
    <row r="26" spans="1:27" x14ac:dyDescent="0.25">
      <c r="A26" s="4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BD15-2FB3-4BA0-932D-82F5C8DCD09B}">
  <dimension ref="A1:Z27"/>
  <sheetViews>
    <sheetView showGridLines="0" zoomScaleNormal="100" workbookViewId="0">
      <selection activeCell="B27" sqref="B27"/>
    </sheetView>
  </sheetViews>
  <sheetFormatPr defaultColWidth="8.6640625" defaultRowHeight="13.8" x14ac:dyDescent="0.25"/>
  <cols>
    <col min="1" max="1" width="33.33203125" style="42" customWidth="1"/>
    <col min="2" max="16384" width="8.6640625" style="42"/>
  </cols>
  <sheetData>
    <row r="1" spans="1:26" s="1" customFormat="1" x14ac:dyDescent="0.25">
      <c r="A1" s="32" t="s">
        <v>156</v>
      </c>
    </row>
    <row r="2" spans="1:26" s="1" customFormat="1" ht="13.2" x14ac:dyDescent="0.25">
      <c r="A2" s="47" t="s">
        <v>181</v>
      </c>
      <c r="B2" s="4" t="s">
        <v>209</v>
      </c>
      <c r="C2" s="4" t="s">
        <v>206</v>
      </c>
      <c r="D2" s="4" t="s">
        <v>203</v>
      </c>
      <c r="E2" s="4" t="s">
        <v>202</v>
      </c>
      <c r="F2" s="4" t="s">
        <v>198</v>
      </c>
      <c r="G2" s="4" t="s">
        <v>194</v>
      </c>
      <c r="H2" s="4" t="s">
        <v>193</v>
      </c>
      <c r="I2" s="4" t="s">
        <v>190</v>
      </c>
      <c r="J2" s="4" t="s">
        <v>189</v>
      </c>
      <c r="K2" s="4" t="s">
        <v>188</v>
      </c>
      <c r="L2" s="4" t="s">
        <v>187</v>
      </c>
      <c r="M2" s="4" t="s">
        <v>186</v>
      </c>
      <c r="N2" s="4" t="s">
        <v>185</v>
      </c>
      <c r="O2" s="4" t="s">
        <v>184</v>
      </c>
      <c r="P2" s="4" t="s">
        <v>22</v>
      </c>
      <c r="Q2" s="4" t="s">
        <v>23</v>
      </c>
      <c r="R2" s="4" t="s">
        <v>24</v>
      </c>
      <c r="S2" s="4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</row>
    <row r="3" spans="1:26" s="1" customFormat="1" ht="13.2" x14ac:dyDescent="0.25">
      <c r="A3" s="46" t="s">
        <v>157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s="1" customFormat="1" ht="13.2" x14ac:dyDescent="0.25">
      <c r="A4" s="8" t="s">
        <v>33</v>
      </c>
      <c r="B4" s="36">
        <v>112094</v>
      </c>
      <c r="C4" s="36">
        <v>109917</v>
      </c>
      <c r="D4" s="36">
        <v>107118</v>
      </c>
      <c r="E4" s="36">
        <v>104618</v>
      </c>
      <c r="F4" s="36">
        <v>101915</v>
      </c>
      <c r="G4" s="36">
        <v>97711</v>
      </c>
      <c r="H4" s="36">
        <v>100290</v>
      </c>
      <c r="I4" s="36">
        <v>99707</v>
      </c>
      <c r="J4" s="36">
        <v>96018</v>
      </c>
      <c r="K4" s="36">
        <v>96124</v>
      </c>
      <c r="L4" s="36">
        <v>98224</v>
      </c>
      <c r="M4" s="36">
        <v>94546</v>
      </c>
      <c r="N4" s="36">
        <v>100859</v>
      </c>
      <c r="O4" s="36">
        <v>94001</v>
      </c>
      <c r="P4" s="36">
        <v>91793</v>
      </c>
      <c r="Q4" s="14">
        <v>91818</v>
      </c>
      <c r="R4" s="14">
        <v>91935</v>
      </c>
      <c r="S4" s="14">
        <v>91991</v>
      </c>
      <c r="T4" s="14">
        <v>92800</v>
      </c>
      <c r="U4" s="14">
        <v>93053</v>
      </c>
      <c r="V4" s="14">
        <v>100615</v>
      </c>
      <c r="W4" s="14">
        <v>96623</v>
      </c>
      <c r="X4" s="14">
        <v>101473</v>
      </c>
      <c r="Y4" s="14">
        <v>91679</v>
      </c>
      <c r="Z4" s="14">
        <v>93104</v>
      </c>
    </row>
    <row r="5" spans="1:26" s="1" customFormat="1" ht="13.2" x14ac:dyDescent="0.25">
      <c r="A5" s="8" t="s">
        <v>34</v>
      </c>
      <c r="B5" s="36">
        <v>113553</v>
      </c>
      <c r="C5" s="36">
        <v>113291</v>
      </c>
      <c r="D5" s="36">
        <v>112549</v>
      </c>
      <c r="E5" s="36">
        <v>110878</v>
      </c>
      <c r="F5" s="36">
        <v>110180</v>
      </c>
      <c r="G5" s="36">
        <v>107431</v>
      </c>
      <c r="H5" s="36">
        <v>106602</v>
      </c>
      <c r="I5" s="36">
        <v>99497</v>
      </c>
      <c r="J5" s="36">
        <v>97313</v>
      </c>
      <c r="K5" s="36">
        <v>97297</v>
      </c>
      <c r="L5" s="36">
        <v>96241</v>
      </c>
      <c r="M5" s="36">
        <v>94232</v>
      </c>
      <c r="N5" s="36">
        <v>93267</v>
      </c>
      <c r="O5" s="36">
        <v>91884</v>
      </c>
      <c r="P5" s="36">
        <v>92852</v>
      </c>
      <c r="Q5" s="14">
        <v>94221</v>
      </c>
      <c r="R5" s="14">
        <v>95434</v>
      </c>
      <c r="S5" s="14">
        <v>97034</v>
      </c>
      <c r="T5" s="14">
        <v>98154</v>
      </c>
      <c r="U5" s="14">
        <v>99773</v>
      </c>
      <c r="V5" s="14">
        <v>101684</v>
      </c>
      <c r="W5" s="14">
        <v>100919</v>
      </c>
      <c r="X5" s="14">
        <v>98112</v>
      </c>
      <c r="Y5" s="14">
        <v>89756</v>
      </c>
      <c r="Z5" s="14">
        <v>88156</v>
      </c>
    </row>
    <row r="6" spans="1:26" s="1" customFormat="1" ht="13.2" x14ac:dyDescent="0.25">
      <c r="A6" s="8" t="s">
        <v>35</v>
      </c>
      <c r="B6" s="36">
        <v>-15655</v>
      </c>
      <c r="C6" s="36">
        <v>-12948</v>
      </c>
      <c r="D6" s="36">
        <v>-12501</v>
      </c>
      <c r="E6" s="36">
        <v>-10774</v>
      </c>
      <c r="F6" s="36">
        <v>-14238</v>
      </c>
      <c r="G6" s="36">
        <v>-11047</v>
      </c>
      <c r="H6" s="36">
        <v>-10999</v>
      </c>
      <c r="I6" s="36">
        <v>-11117</v>
      </c>
      <c r="J6" s="36">
        <v>-10659</v>
      </c>
      <c r="K6" s="36">
        <v>-9325</v>
      </c>
      <c r="L6" s="36">
        <v>-7351</v>
      </c>
      <c r="M6" s="36">
        <v>-8049</v>
      </c>
      <c r="N6" s="36">
        <v>-7575</v>
      </c>
      <c r="O6" s="36">
        <v>-8392</v>
      </c>
      <c r="P6" s="36">
        <v>-7239</v>
      </c>
      <c r="Q6" s="14">
        <v>-10795</v>
      </c>
      <c r="R6" s="14">
        <v>-12613</v>
      </c>
      <c r="S6" s="14">
        <v>-14108</v>
      </c>
      <c r="T6" s="14">
        <v>-12049</v>
      </c>
      <c r="U6" s="14">
        <v>-13932</v>
      </c>
      <c r="V6" s="14">
        <v>-10370</v>
      </c>
      <c r="W6" s="14">
        <v>-6969</v>
      </c>
      <c r="X6" s="14">
        <v>-8285</v>
      </c>
      <c r="Y6" s="14">
        <v>-8201</v>
      </c>
      <c r="Z6" s="14">
        <v>-9070</v>
      </c>
    </row>
    <row r="7" spans="1:26" s="1" customFormat="1" ht="13.2" x14ac:dyDescent="0.25">
      <c r="A7" s="8" t="s">
        <v>161</v>
      </c>
      <c r="B7" s="36">
        <v>-69132</v>
      </c>
      <c r="C7" s="36">
        <v>-70062</v>
      </c>
      <c r="D7" s="36">
        <v>-68334</v>
      </c>
      <c r="E7" s="36">
        <v>-70342</v>
      </c>
      <c r="F7" s="36">
        <v>-65337</v>
      </c>
      <c r="G7" s="36">
        <v>-66999</v>
      </c>
      <c r="H7" s="36">
        <v>-67396</v>
      </c>
      <c r="I7" s="36">
        <v>-61598</v>
      </c>
      <c r="J7" s="36">
        <v>-59883</v>
      </c>
      <c r="K7" s="36">
        <v>-61914</v>
      </c>
      <c r="L7" s="36">
        <v>-62028</v>
      </c>
      <c r="M7" s="36">
        <v>-60612</v>
      </c>
      <c r="N7" s="36">
        <v>-59452</v>
      </c>
      <c r="O7" s="36">
        <v>-58858</v>
      </c>
      <c r="P7" s="36">
        <v>-60167</v>
      </c>
      <c r="Q7" s="14">
        <v>-58815</v>
      </c>
      <c r="R7" s="14">
        <v>-58575</v>
      </c>
      <c r="S7" s="14">
        <v>-60595</v>
      </c>
      <c r="T7" s="14">
        <v>-61507</v>
      </c>
      <c r="U7" s="14">
        <v>-60684</v>
      </c>
      <c r="V7" s="14">
        <v>-65335</v>
      </c>
      <c r="W7" s="14">
        <v>-66328</v>
      </c>
      <c r="X7" s="14">
        <v>-64113</v>
      </c>
      <c r="Y7" s="14">
        <v>-58403</v>
      </c>
      <c r="Z7" s="14">
        <v>-56513</v>
      </c>
    </row>
    <row r="8" spans="1:26" s="1" customFormat="1" ht="13.2" x14ac:dyDescent="0.25">
      <c r="A8" s="33" t="s">
        <v>162</v>
      </c>
      <c r="B8" s="38">
        <v>28766</v>
      </c>
      <c r="C8" s="38">
        <v>30281</v>
      </c>
      <c r="D8" s="38">
        <v>31714</v>
      </c>
      <c r="E8" s="38">
        <v>29762</v>
      </c>
      <c r="F8" s="38">
        <v>30605</v>
      </c>
      <c r="G8" s="38">
        <v>29385</v>
      </c>
      <c r="H8" s="38">
        <v>28207</v>
      </c>
      <c r="I8" s="38">
        <v>26782</v>
      </c>
      <c r="J8" s="38">
        <v>26771</v>
      </c>
      <c r="K8" s="38">
        <v>26058</v>
      </c>
      <c r="L8" s="38">
        <v>26862</v>
      </c>
      <c r="M8" s="38">
        <v>25571</v>
      </c>
      <c r="N8" s="38">
        <v>26240</v>
      </c>
      <c r="O8" s="38">
        <v>24634</v>
      </c>
      <c r="P8" s="38">
        <v>25446</v>
      </c>
      <c r="Q8" s="16">
        <v>24611</v>
      </c>
      <c r="R8" s="16">
        <v>24246</v>
      </c>
      <c r="S8" s="16">
        <v>22331</v>
      </c>
      <c r="T8" s="16">
        <v>24598</v>
      </c>
      <c r="U8" s="16">
        <v>25157</v>
      </c>
      <c r="V8" s="16">
        <v>25979</v>
      </c>
      <c r="W8" s="16">
        <v>27622</v>
      </c>
      <c r="X8" s="16">
        <v>25714</v>
      </c>
      <c r="Y8" s="16">
        <v>23152</v>
      </c>
      <c r="Z8" s="16">
        <v>22573</v>
      </c>
    </row>
    <row r="9" spans="1:26" s="1" customFormat="1" ht="13.2" x14ac:dyDescent="0.25">
      <c r="A9" s="8" t="s">
        <v>163</v>
      </c>
      <c r="B9" s="11">
        <v>0.25332664042341463</v>
      </c>
      <c r="C9" s="11">
        <v>0.26728513297614109</v>
      </c>
      <c r="D9" s="11">
        <v>0.28177949159921456</v>
      </c>
      <c r="E9" s="11">
        <v>0.26842114756759683</v>
      </c>
      <c r="F9" s="11">
        <v>0.27777273552368853</v>
      </c>
      <c r="G9" s="11">
        <v>0.27352440170900394</v>
      </c>
      <c r="H9" s="11">
        <v>0.26460103938012419</v>
      </c>
      <c r="I9" s="11">
        <v>0.26917394494306363</v>
      </c>
      <c r="J9" s="11">
        <v>0.2751019904843135</v>
      </c>
      <c r="K9" s="11">
        <v>0.26781915166963011</v>
      </c>
      <c r="L9" s="11">
        <v>0.27911181305264909</v>
      </c>
      <c r="M9" s="11">
        <v>0.27136216996349438</v>
      </c>
      <c r="N9" s="11">
        <v>0.28134281149817192</v>
      </c>
      <c r="O9" s="11">
        <v>0.26809890731792257</v>
      </c>
      <c r="P9" s="11">
        <v>0.27404902425365096</v>
      </c>
      <c r="Q9" s="11">
        <v>0.26120503921631061</v>
      </c>
      <c r="R9" s="11">
        <v>0.25406039776180395</v>
      </c>
      <c r="S9" s="11">
        <v>0.23013582867860749</v>
      </c>
      <c r="T9" s="11">
        <v>0.25060619027242903</v>
      </c>
      <c r="U9" s="11">
        <v>0.25214236316438315</v>
      </c>
      <c r="V9" s="11">
        <v>0.25548758900121948</v>
      </c>
      <c r="W9" s="11">
        <v>0.27370465422764789</v>
      </c>
      <c r="X9" s="11">
        <v>0.26208822570123941</v>
      </c>
      <c r="Y9" s="11">
        <v>0.25794375863452024</v>
      </c>
      <c r="Z9" s="11">
        <v>0.25605744362266891</v>
      </c>
    </row>
    <row r="10" spans="1:26" s="1" customFormat="1" ht="13.2" x14ac:dyDescent="0.25"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1" customFormat="1" ht="13.2" x14ac:dyDescent="0.25">
      <c r="A11" s="46" t="s">
        <v>158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s="1" customFormat="1" ht="13.2" x14ac:dyDescent="0.25">
      <c r="A12" s="8" t="s">
        <v>33</v>
      </c>
      <c r="B12" s="36">
        <v>34227</v>
      </c>
      <c r="C12" s="36">
        <v>54073</v>
      </c>
      <c r="D12" s="36">
        <v>78435</v>
      </c>
      <c r="E12" s="36">
        <v>72111</v>
      </c>
      <c r="F12" s="36">
        <v>61618</v>
      </c>
      <c r="G12" s="36">
        <v>90445</v>
      </c>
      <c r="H12" s="36">
        <v>92703</v>
      </c>
      <c r="I12" s="36">
        <v>79714</v>
      </c>
      <c r="J12" s="36">
        <v>73817</v>
      </c>
      <c r="K12" s="36">
        <v>101011</v>
      </c>
      <c r="L12" s="36">
        <v>108267</v>
      </c>
      <c r="M12" s="36">
        <v>92518</v>
      </c>
      <c r="N12" s="36">
        <v>73905</v>
      </c>
      <c r="O12" s="36">
        <v>105421</v>
      </c>
      <c r="P12" s="36">
        <v>106016</v>
      </c>
      <c r="Q12" s="14">
        <v>83158</v>
      </c>
      <c r="R12" s="14">
        <v>66495</v>
      </c>
      <c r="S12" s="14">
        <v>100437</v>
      </c>
      <c r="T12" s="14">
        <v>106953</v>
      </c>
      <c r="U12" s="14">
        <v>85893</v>
      </c>
      <c r="V12" s="14">
        <v>68450</v>
      </c>
      <c r="W12" s="14">
        <v>93911</v>
      </c>
      <c r="X12" s="14">
        <v>102613</v>
      </c>
      <c r="Y12" s="14">
        <v>83892</v>
      </c>
      <c r="Z12" s="14">
        <v>70737</v>
      </c>
    </row>
    <row r="13" spans="1:26" s="1" customFormat="1" ht="13.2" x14ac:dyDescent="0.25">
      <c r="A13" s="8" t="s">
        <v>34</v>
      </c>
      <c r="B13" s="36">
        <v>66499</v>
      </c>
      <c r="C13" s="36">
        <v>71008</v>
      </c>
      <c r="D13" s="36">
        <v>75437</v>
      </c>
      <c r="E13" s="36">
        <v>77246</v>
      </c>
      <c r="F13" s="36">
        <v>78209</v>
      </c>
      <c r="G13" s="36">
        <v>80956</v>
      </c>
      <c r="H13" s="36">
        <v>84099</v>
      </c>
      <c r="I13" s="36">
        <v>85268</v>
      </c>
      <c r="J13" s="36">
        <v>88164</v>
      </c>
      <c r="K13" s="36">
        <v>92089</v>
      </c>
      <c r="L13" s="36">
        <v>92962</v>
      </c>
      <c r="M13" s="36">
        <v>91372</v>
      </c>
      <c r="N13" s="36">
        <v>89988</v>
      </c>
      <c r="O13" s="36">
        <v>91179</v>
      </c>
      <c r="P13" s="36">
        <v>87404</v>
      </c>
      <c r="Q13" s="14">
        <v>84838</v>
      </c>
      <c r="R13" s="14">
        <v>83156</v>
      </c>
      <c r="S13" s="14">
        <v>83272</v>
      </c>
      <c r="T13" s="14">
        <v>80601</v>
      </c>
      <c r="U13" s="14">
        <v>85396</v>
      </c>
      <c r="V13" s="14">
        <v>75451</v>
      </c>
      <c r="W13" s="14">
        <v>84414</v>
      </c>
      <c r="X13" s="14">
        <v>86594</v>
      </c>
      <c r="Y13" s="14">
        <v>85007</v>
      </c>
      <c r="Z13" s="14">
        <v>83986</v>
      </c>
    </row>
    <row r="14" spans="1:26" s="1" customFormat="1" ht="13.2" x14ac:dyDescent="0.25">
      <c r="A14" s="8" t="s">
        <v>35</v>
      </c>
      <c r="B14" s="36">
        <v>-16092</v>
      </c>
      <c r="C14" s="36">
        <v>-20155</v>
      </c>
      <c r="D14" s="36">
        <v>-23060</v>
      </c>
      <c r="E14" s="36">
        <v>-21951</v>
      </c>
      <c r="F14" s="36">
        <v>-20918</v>
      </c>
      <c r="G14" s="36">
        <v>-22723</v>
      </c>
      <c r="H14" s="36">
        <v>-26953</v>
      </c>
      <c r="I14" s="36">
        <v>-21760</v>
      </c>
      <c r="J14" s="36">
        <v>-23967</v>
      </c>
      <c r="K14" s="36">
        <v>-25617</v>
      </c>
      <c r="L14" s="36">
        <v>-30880</v>
      </c>
      <c r="M14" s="36">
        <v>-24384</v>
      </c>
      <c r="N14" s="36">
        <v>-23288</v>
      </c>
      <c r="O14" s="36">
        <v>-25758</v>
      </c>
      <c r="P14" s="36">
        <v>-29716</v>
      </c>
      <c r="Q14" s="14">
        <v>-24918</v>
      </c>
      <c r="R14" s="14">
        <v>-23153</v>
      </c>
      <c r="S14" s="14">
        <v>-23674</v>
      </c>
      <c r="T14" s="14">
        <v>-29818</v>
      </c>
      <c r="U14" s="14">
        <v>-29468</v>
      </c>
      <c r="V14" s="14">
        <v>-25760</v>
      </c>
      <c r="W14" s="14">
        <v>-28790</v>
      </c>
      <c r="X14" s="14">
        <v>-33156</v>
      </c>
      <c r="Y14" s="14">
        <v>-27866</v>
      </c>
      <c r="Z14" s="14">
        <v>-24296</v>
      </c>
    </row>
    <row r="15" spans="1:26" s="1" customFormat="1" ht="13.2" x14ac:dyDescent="0.25">
      <c r="A15" s="8" t="s">
        <v>161</v>
      </c>
      <c r="B15" s="36">
        <v>-35472</v>
      </c>
      <c r="C15" s="36">
        <v>-35610</v>
      </c>
      <c r="D15" s="36">
        <v>-39683</v>
      </c>
      <c r="E15" s="36">
        <v>-42755</v>
      </c>
      <c r="F15" s="36">
        <v>-42945</v>
      </c>
      <c r="G15" s="36">
        <v>-44685</v>
      </c>
      <c r="H15" s="36">
        <v>-45132</v>
      </c>
      <c r="I15" s="36">
        <v>-49205</v>
      </c>
      <c r="J15" s="36">
        <v>-46549</v>
      </c>
      <c r="K15" s="36">
        <v>-48073</v>
      </c>
      <c r="L15" s="36">
        <v>-48180</v>
      </c>
      <c r="M15" s="36">
        <v>-50203</v>
      </c>
      <c r="N15" s="36">
        <v>-49008</v>
      </c>
      <c r="O15" s="36">
        <v>-47617</v>
      </c>
      <c r="P15" s="36">
        <v>-44035</v>
      </c>
      <c r="Q15" s="14">
        <v>-45261</v>
      </c>
      <c r="R15" s="14">
        <v>-42796</v>
      </c>
      <c r="S15" s="14">
        <v>-40618</v>
      </c>
      <c r="T15" s="14">
        <v>-37438</v>
      </c>
      <c r="U15" s="14">
        <v>-42274</v>
      </c>
      <c r="V15" s="14">
        <v>-32728</v>
      </c>
      <c r="W15" s="14">
        <v>-40636</v>
      </c>
      <c r="X15" s="14">
        <v>-43188</v>
      </c>
      <c r="Y15" s="14">
        <v>-44070</v>
      </c>
      <c r="Z15" s="14">
        <v>-41086</v>
      </c>
    </row>
    <row r="16" spans="1:26" s="1" customFormat="1" ht="13.2" x14ac:dyDescent="0.25">
      <c r="A16" s="33" t="s">
        <v>162</v>
      </c>
      <c r="B16" s="38">
        <v>14935</v>
      </c>
      <c r="C16" s="38">
        <v>15243</v>
      </c>
      <c r="D16" s="38">
        <v>12694</v>
      </c>
      <c r="E16" s="38">
        <v>12540</v>
      </c>
      <c r="F16" s="38">
        <v>14346</v>
      </c>
      <c r="G16" s="38">
        <v>13548</v>
      </c>
      <c r="H16" s="38">
        <v>12014</v>
      </c>
      <c r="I16" s="38">
        <v>14303</v>
      </c>
      <c r="J16" s="38">
        <v>17648</v>
      </c>
      <c r="K16" s="38">
        <v>18399</v>
      </c>
      <c r="L16" s="38">
        <v>13902</v>
      </c>
      <c r="M16" s="38">
        <v>16785</v>
      </c>
      <c r="N16" s="38">
        <v>17692</v>
      </c>
      <c r="O16" s="38">
        <v>17804</v>
      </c>
      <c r="P16" s="38">
        <v>13653</v>
      </c>
      <c r="Q16" s="16">
        <v>14659</v>
      </c>
      <c r="R16" s="16">
        <v>17207</v>
      </c>
      <c r="S16" s="16">
        <v>18980</v>
      </c>
      <c r="T16" s="16">
        <v>13345</v>
      </c>
      <c r="U16" s="16">
        <v>13654</v>
      </c>
      <c r="V16" s="16">
        <v>16963</v>
      </c>
      <c r="W16" s="16">
        <v>14988</v>
      </c>
      <c r="X16" s="16">
        <v>10250</v>
      </c>
      <c r="Y16" s="16">
        <v>13071</v>
      </c>
      <c r="Z16" s="16">
        <v>18604</v>
      </c>
    </row>
    <row r="17" spans="1:26" s="1" customFormat="1" ht="13.2" x14ac:dyDescent="0.25">
      <c r="A17" s="8" t="s">
        <v>163</v>
      </c>
      <c r="B17" s="11">
        <v>0.22458984345629257</v>
      </c>
      <c r="C17" s="11">
        <v>0.21466595313204145</v>
      </c>
      <c r="D17" s="11">
        <v>0.16827286344897066</v>
      </c>
      <c r="E17" s="11">
        <v>0.16233850296455479</v>
      </c>
      <c r="F17" s="11">
        <v>0.18343157437123606</v>
      </c>
      <c r="G17" s="11">
        <v>0.16735016552201196</v>
      </c>
      <c r="H17" s="11">
        <v>0.14285544417888441</v>
      </c>
      <c r="I17" s="11">
        <v>0.16774170849556691</v>
      </c>
      <c r="J17" s="11">
        <v>0.200172405970691</v>
      </c>
      <c r="K17" s="11">
        <v>0.19979584966716982</v>
      </c>
      <c r="L17" s="11">
        <v>0.1495449753662787</v>
      </c>
      <c r="M17" s="11">
        <v>0.18369960162850765</v>
      </c>
      <c r="N17" s="11">
        <v>0.19660399164333023</v>
      </c>
      <c r="O17" s="11">
        <v>0.19526426041084022</v>
      </c>
      <c r="P17" s="11">
        <v>0.15620566564459293</v>
      </c>
      <c r="Q17" s="11">
        <v>0.17278813739126334</v>
      </c>
      <c r="R17" s="11">
        <v>0.20692433498484775</v>
      </c>
      <c r="S17" s="11">
        <v>0.22792775482755309</v>
      </c>
      <c r="T17" s="11">
        <v>0.16556866540117368</v>
      </c>
      <c r="U17" s="11">
        <v>0.15989039299264601</v>
      </c>
      <c r="V17" s="11">
        <v>0.22482140727094405</v>
      </c>
      <c r="W17" s="11">
        <v>0.17755348638851376</v>
      </c>
      <c r="X17" s="11">
        <v>0.11836847818555558</v>
      </c>
      <c r="Y17" s="11">
        <v>0.15376380768642584</v>
      </c>
      <c r="Z17" s="11">
        <v>0.22151310932774509</v>
      </c>
    </row>
    <row r="18" spans="1:26" s="1" customFormat="1" ht="13.2" x14ac:dyDescent="0.25"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1" customFormat="1" ht="13.2" x14ac:dyDescent="0.25">
      <c r="A19" s="46" t="s">
        <v>159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s="1" customFormat="1" ht="13.2" x14ac:dyDescent="0.25">
      <c r="A20" s="8" t="s">
        <v>33</v>
      </c>
      <c r="B20" s="36">
        <v>82965</v>
      </c>
      <c r="C20" s="36">
        <v>96752</v>
      </c>
      <c r="D20" s="36">
        <v>110434</v>
      </c>
      <c r="E20" s="36">
        <v>107476</v>
      </c>
      <c r="F20" s="36">
        <v>98941</v>
      </c>
      <c r="G20" s="36">
        <v>98076</v>
      </c>
      <c r="H20" s="36">
        <v>87347</v>
      </c>
      <c r="I20" s="36">
        <v>92226</v>
      </c>
      <c r="J20" s="36">
        <v>110125</v>
      </c>
      <c r="K20" s="36">
        <v>88668</v>
      </c>
      <c r="L20" s="36">
        <v>97691</v>
      </c>
      <c r="M20" s="36">
        <v>104791</v>
      </c>
      <c r="N20" s="36">
        <v>95317</v>
      </c>
      <c r="O20" s="36">
        <v>81590</v>
      </c>
      <c r="P20" s="36">
        <v>74342</v>
      </c>
      <c r="Q20" s="14">
        <v>69419</v>
      </c>
      <c r="R20" s="14">
        <v>57433</v>
      </c>
      <c r="S20" s="14">
        <v>55274</v>
      </c>
      <c r="T20" s="14">
        <v>54309</v>
      </c>
      <c r="U20" s="14">
        <v>46741</v>
      </c>
      <c r="V20" s="14">
        <v>54964</v>
      </c>
      <c r="W20" s="14">
        <v>53793</v>
      </c>
      <c r="X20" s="14">
        <v>52568</v>
      </c>
      <c r="Y20" s="14">
        <v>51443</v>
      </c>
      <c r="Z20" s="14">
        <v>47299</v>
      </c>
    </row>
    <row r="21" spans="1:26" s="1" customFormat="1" ht="13.2" x14ac:dyDescent="0.25">
      <c r="A21" s="8" t="s">
        <v>34</v>
      </c>
      <c r="B21" s="36">
        <v>93612</v>
      </c>
      <c r="C21" s="36">
        <v>88804</v>
      </c>
      <c r="D21" s="36">
        <v>104354</v>
      </c>
      <c r="E21" s="36">
        <v>97217</v>
      </c>
      <c r="F21" s="36">
        <v>89415</v>
      </c>
      <c r="G21" s="36">
        <v>80436</v>
      </c>
      <c r="H21" s="36">
        <v>84559</v>
      </c>
      <c r="I21" s="36">
        <v>85098</v>
      </c>
      <c r="J21" s="36">
        <v>94675</v>
      </c>
      <c r="K21" s="36">
        <v>87835</v>
      </c>
      <c r="L21" s="36">
        <v>90790</v>
      </c>
      <c r="M21" s="36">
        <v>88297</v>
      </c>
      <c r="N21" s="36">
        <v>85339</v>
      </c>
      <c r="O21" s="36">
        <v>75423</v>
      </c>
      <c r="P21" s="36">
        <v>65809</v>
      </c>
      <c r="Q21" s="14">
        <v>62834</v>
      </c>
      <c r="R21" s="14">
        <v>56257</v>
      </c>
      <c r="S21" s="14">
        <v>51247</v>
      </c>
      <c r="T21" s="14">
        <v>46333</v>
      </c>
      <c r="U21" s="14">
        <v>42295</v>
      </c>
      <c r="V21" s="14">
        <v>51414</v>
      </c>
      <c r="W21" s="14">
        <v>46541</v>
      </c>
      <c r="X21" s="14">
        <v>47621</v>
      </c>
      <c r="Y21" s="14">
        <v>44293</v>
      </c>
      <c r="Z21" s="14">
        <v>43082</v>
      </c>
    </row>
    <row r="22" spans="1:26" s="1" customFormat="1" ht="13.2" x14ac:dyDescent="0.25">
      <c r="A22" s="8" t="s">
        <v>35</v>
      </c>
      <c r="B22" s="36">
        <v>-37560</v>
      </c>
      <c r="C22" s="36">
        <v>-37559</v>
      </c>
      <c r="D22" s="36">
        <v>-41476</v>
      </c>
      <c r="E22" s="36">
        <v>-33702</v>
      </c>
      <c r="F22" s="36">
        <v>-35333</v>
      </c>
      <c r="G22" s="36">
        <v>-35870</v>
      </c>
      <c r="H22" s="36">
        <v>-30726</v>
      </c>
      <c r="I22" s="36">
        <v>-28368</v>
      </c>
      <c r="J22" s="36">
        <v>-28954</v>
      </c>
      <c r="K22" s="36">
        <v>-27868</v>
      </c>
      <c r="L22" s="36">
        <v>-24950</v>
      </c>
      <c r="M22" s="36">
        <v>-22076</v>
      </c>
      <c r="N22" s="36">
        <v>-29195</v>
      </c>
      <c r="O22" s="36">
        <v>-21615</v>
      </c>
      <c r="P22" s="36">
        <v>-25928</v>
      </c>
      <c r="Q22" s="14">
        <v>-19932</v>
      </c>
      <c r="R22" s="14">
        <v>-20962</v>
      </c>
      <c r="S22" s="14">
        <v>-19045</v>
      </c>
      <c r="T22" s="14">
        <v>-17479</v>
      </c>
      <c r="U22" s="14">
        <v>-16150</v>
      </c>
      <c r="V22" s="14">
        <v>-20343</v>
      </c>
      <c r="W22" s="14">
        <v>-19729</v>
      </c>
      <c r="X22" s="14">
        <v>-16677</v>
      </c>
      <c r="Y22" s="14">
        <v>-17812</v>
      </c>
      <c r="Z22" s="14">
        <v>-22090</v>
      </c>
    </row>
    <row r="23" spans="1:26" s="1" customFormat="1" ht="13.2" x14ac:dyDescent="0.25">
      <c r="A23" s="8" t="s">
        <v>161</v>
      </c>
      <c r="B23" s="36">
        <v>-41411</v>
      </c>
      <c r="C23" s="36">
        <v>-36410</v>
      </c>
      <c r="D23" s="36">
        <v>-47031</v>
      </c>
      <c r="E23" s="36">
        <v>-44851</v>
      </c>
      <c r="F23" s="36">
        <v>-38504</v>
      </c>
      <c r="G23" s="36">
        <v>-27626</v>
      </c>
      <c r="H23" s="36">
        <v>-30632</v>
      </c>
      <c r="I23" s="36">
        <v>-35382</v>
      </c>
      <c r="J23" s="36">
        <v>-47524</v>
      </c>
      <c r="K23" s="36">
        <v>-40494</v>
      </c>
      <c r="L23" s="36">
        <v>-41142</v>
      </c>
      <c r="M23" s="36">
        <v>-45803</v>
      </c>
      <c r="N23" s="36">
        <v>-42185</v>
      </c>
      <c r="O23" s="36">
        <v>-38426</v>
      </c>
      <c r="P23" s="36">
        <v>-26428</v>
      </c>
      <c r="Q23" s="14">
        <v>-29692</v>
      </c>
      <c r="R23" s="14">
        <v>-24014</v>
      </c>
      <c r="S23" s="14">
        <v>-20682</v>
      </c>
      <c r="T23" s="14">
        <v>-19417</v>
      </c>
      <c r="U23" s="14">
        <v>-16641</v>
      </c>
      <c r="V23" s="14">
        <v>-20659</v>
      </c>
      <c r="W23" s="14">
        <v>-17989</v>
      </c>
      <c r="X23" s="14">
        <v>-20143</v>
      </c>
      <c r="Y23" s="14">
        <v>-16444</v>
      </c>
      <c r="Z23" s="14">
        <v>-15261</v>
      </c>
    </row>
    <row r="24" spans="1:26" s="1" customFormat="1" ht="13.2" x14ac:dyDescent="0.25">
      <c r="A24" s="33" t="s">
        <v>162</v>
      </c>
      <c r="B24" s="38">
        <v>14641</v>
      </c>
      <c r="C24" s="38">
        <v>14835</v>
      </c>
      <c r="D24" s="38">
        <v>15847</v>
      </c>
      <c r="E24" s="38">
        <v>18664</v>
      </c>
      <c r="F24" s="38">
        <v>15578</v>
      </c>
      <c r="G24" s="38">
        <v>16940</v>
      </c>
      <c r="H24" s="38">
        <v>23201</v>
      </c>
      <c r="I24" s="38">
        <v>21348</v>
      </c>
      <c r="J24" s="38">
        <v>18197</v>
      </c>
      <c r="K24" s="38">
        <v>19473</v>
      </c>
      <c r="L24" s="38">
        <v>24698</v>
      </c>
      <c r="M24" s="38">
        <v>20418</v>
      </c>
      <c r="N24" s="38">
        <v>13959</v>
      </c>
      <c r="O24" s="38">
        <v>15382</v>
      </c>
      <c r="P24" s="38">
        <v>13453</v>
      </c>
      <c r="Q24" s="16">
        <v>13210</v>
      </c>
      <c r="R24" s="16">
        <v>11281</v>
      </c>
      <c r="S24" s="16">
        <v>11520</v>
      </c>
      <c r="T24" s="16">
        <v>9437</v>
      </c>
      <c r="U24" s="16">
        <v>9504</v>
      </c>
      <c r="V24" s="16">
        <v>10412</v>
      </c>
      <c r="W24" s="16">
        <v>8823</v>
      </c>
      <c r="X24" s="16">
        <v>10801</v>
      </c>
      <c r="Y24" s="16">
        <v>10037</v>
      </c>
      <c r="Z24" s="16">
        <v>5731</v>
      </c>
    </row>
    <row r="25" spans="1:26" s="1" customFormat="1" ht="13.2" x14ac:dyDescent="0.25">
      <c r="A25" s="8" t="s">
        <v>163</v>
      </c>
      <c r="B25" s="11">
        <v>0.15640088877494338</v>
      </c>
      <c r="C25" s="11">
        <v>0.16705328588802307</v>
      </c>
      <c r="D25" s="11">
        <v>0.15185809839584491</v>
      </c>
      <c r="E25" s="11">
        <v>0.19198288365203617</v>
      </c>
      <c r="F25" s="11">
        <v>0.17422132751775429</v>
      </c>
      <c r="G25" s="11">
        <v>0.21060221791237754</v>
      </c>
      <c r="H25" s="11">
        <v>0.27437647086649558</v>
      </c>
      <c r="I25" s="11">
        <v>0.25086371007544245</v>
      </c>
      <c r="J25" s="11">
        <v>0.19220491153947716</v>
      </c>
      <c r="K25" s="11">
        <v>0.22169977799282747</v>
      </c>
      <c r="L25" s="11">
        <v>0.2720343650181738</v>
      </c>
      <c r="M25" s="11">
        <v>0.2312422845623294</v>
      </c>
      <c r="N25" s="11">
        <v>0.16357116910205183</v>
      </c>
      <c r="O25" s="11">
        <v>0.20394309428158519</v>
      </c>
      <c r="P25" s="11">
        <v>0.20442492668176085</v>
      </c>
      <c r="Q25" s="11">
        <v>0.21023649616449694</v>
      </c>
      <c r="R25" s="11">
        <v>0.2005261567449384</v>
      </c>
      <c r="S25" s="11">
        <v>0.22479364645735361</v>
      </c>
      <c r="T25" s="11">
        <v>0.20367772430017483</v>
      </c>
      <c r="U25" s="11">
        <v>0.22470741222366711</v>
      </c>
      <c r="V25" s="11">
        <v>0.20251293422025129</v>
      </c>
      <c r="W25" s="11">
        <v>0.18957478352420445</v>
      </c>
      <c r="X25" s="11">
        <v>0.22681170072027046</v>
      </c>
      <c r="Y25" s="11">
        <v>0.22660465536314994</v>
      </c>
      <c r="Z25" s="11">
        <v>0.13302539343577363</v>
      </c>
    </row>
    <row r="26" spans="1:26" s="1" customFormat="1" ht="13.2" x14ac:dyDescent="0.25"/>
    <row r="27" spans="1:26" s="1" customFormat="1" ht="13.2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F4B9-7B4E-4427-BA94-F27AA22B972F}">
  <dimension ref="A1:Z53"/>
  <sheetViews>
    <sheetView showGridLines="0" zoomScaleNormal="100" workbookViewId="0">
      <selection activeCell="B35" sqref="B35"/>
    </sheetView>
  </sheetViews>
  <sheetFormatPr defaultColWidth="8.6640625" defaultRowHeight="13.2" x14ac:dyDescent="0.25"/>
  <cols>
    <col min="1" max="1" width="52.44140625" style="22" customWidth="1"/>
    <col min="2" max="21" width="9.109375" style="1" bestFit="1" customWidth="1"/>
    <col min="22" max="26" width="9" style="1" customWidth="1"/>
    <col min="27" max="16384" width="8.6640625" style="1"/>
  </cols>
  <sheetData>
    <row r="1" spans="1:26" ht="13.8" x14ac:dyDescent="0.25">
      <c r="A1" s="25" t="s">
        <v>109</v>
      </c>
    </row>
    <row r="2" spans="1:26" x14ac:dyDescent="0.25">
      <c r="A2" s="13" t="s">
        <v>181</v>
      </c>
      <c r="B2" s="4" t="s">
        <v>209</v>
      </c>
      <c r="C2" s="4" t="s">
        <v>206</v>
      </c>
      <c r="D2" s="4" t="s">
        <v>203</v>
      </c>
      <c r="E2" s="4" t="s">
        <v>202</v>
      </c>
      <c r="F2" s="4" t="s">
        <v>198</v>
      </c>
      <c r="G2" s="4" t="s">
        <v>194</v>
      </c>
      <c r="H2" s="4" t="s">
        <v>193</v>
      </c>
      <c r="I2" s="4" t="s">
        <v>190</v>
      </c>
      <c r="J2" s="4" t="s">
        <v>189</v>
      </c>
      <c r="K2" s="4" t="s">
        <v>188</v>
      </c>
      <c r="L2" s="4" t="s">
        <v>187</v>
      </c>
      <c r="M2" s="4" t="s">
        <v>186</v>
      </c>
      <c r="N2" s="4" t="s">
        <v>185</v>
      </c>
      <c r="O2" s="4" t="s">
        <v>184</v>
      </c>
      <c r="P2" s="4" t="s">
        <v>22</v>
      </c>
      <c r="Q2" s="4" t="s">
        <v>23</v>
      </c>
      <c r="R2" s="4" t="s">
        <v>24</v>
      </c>
      <c r="S2" s="4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</row>
    <row r="3" spans="1:26" x14ac:dyDescent="0.25">
      <c r="A3" s="17" t="s">
        <v>33</v>
      </c>
      <c r="B3" s="5">
        <v>229286</v>
      </c>
      <c r="C3" s="5">
        <v>260742</v>
      </c>
      <c r="D3" s="5">
        <v>295987</v>
      </c>
      <c r="E3" s="5">
        <v>284205</v>
      </c>
      <c r="F3" s="5">
        <v>262474</v>
      </c>
      <c r="G3" s="5">
        <v>286232</v>
      </c>
      <c r="H3" s="5">
        <v>280340</v>
      </c>
      <c r="I3" s="5">
        <v>271647</v>
      </c>
      <c r="J3" s="5">
        <v>279960</v>
      </c>
      <c r="K3" s="5">
        <v>285803</v>
      </c>
      <c r="L3" s="5">
        <v>304182</v>
      </c>
      <c r="M3" s="5">
        <v>291855</v>
      </c>
      <c r="N3" s="5">
        <v>270081</v>
      </c>
      <c r="O3" s="5">
        <v>281012</v>
      </c>
      <c r="P3" s="5">
        <v>272151</v>
      </c>
      <c r="Q3" s="5">
        <v>244395</v>
      </c>
      <c r="R3" s="5">
        <v>215863</v>
      </c>
      <c r="S3" s="5">
        <v>247702</v>
      </c>
      <c r="T3" s="5">
        <v>254062</v>
      </c>
      <c r="U3" s="5">
        <v>225687</v>
      </c>
      <c r="V3" s="5">
        <v>224029</v>
      </c>
      <c r="W3" s="5">
        <v>244327</v>
      </c>
      <c r="X3" s="5">
        <v>256654</v>
      </c>
      <c r="Y3" s="5">
        <v>227014</v>
      </c>
      <c r="Z3" s="5">
        <v>211140</v>
      </c>
    </row>
    <row r="4" spans="1:26" x14ac:dyDescent="0.25">
      <c r="A4" s="17" t="s">
        <v>138</v>
      </c>
      <c r="B4" s="5">
        <v>273664</v>
      </c>
      <c r="C4" s="5">
        <v>273103</v>
      </c>
      <c r="D4" s="5">
        <v>292340</v>
      </c>
      <c r="E4" s="5">
        <v>285341</v>
      </c>
      <c r="F4" s="5">
        <v>277804</v>
      </c>
      <c r="G4" s="5">
        <v>268823</v>
      </c>
      <c r="H4" s="5">
        <v>275260</v>
      </c>
      <c r="I4" s="5">
        <v>269863</v>
      </c>
      <c r="J4" s="5">
        <v>280152</v>
      </c>
      <c r="K4" s="5">
        <v>277221</v>
      </c>
      <c r="L4" s="5">
        <v>279993</v>
      </c>
      <c r="M4" s="5">
        <v>273901</v>
      </c>
      <c r="N4" s="5">
        <v>268594</v>
      </c>
      <c r="O4" s="5">
        <v>258486</v>
      </c>
      <c r="P4" s="5">
        <v>246065</v>
      </c>
      <c r="Q4" s="5">
        <v>241893</v>
      </c>
      <c r="R4" s="5">
        <v>234847</v>
      </c>
      <c r="S4" s="5">
        <v>231553</v>
      </c>
      <c r="T4" s="5">
        <v>225088</v>
      </c>
      <c r="U4" s="5">
        <v>227464</v>
      </c>
      <c r="V4" s="5">
        <v>228549</v>
      </c>
      <c r="W4" s="5">
        <v>231874</v>
      </c>
      <c r="X4" s="5">
        <v>232327</v>
      </c>
      <c r="Y4" s="5">
        <v>219056</v>
      </c>
      <c r="Z4" s="5">
        <v>215224</v>
      </c>
    </row>
    <row r="5" spans="1:26" x14ac:dyDescent="0.25">
      <c r="A5" s="17" t="s">
        <v>110</v>
      </c>
      <c r="B5" s="5">
        <v>33790</v>
      </c>
      <c r="C5" s="5">
        <v>35557</v>
      </c>
      <c r="D5" s="5">
        <v>39008</v>
      </c>
      <c r="E5" s="5">
        <v>35452</v>
      </c>
      <c r="F5" s="5">
        <v>38757</v>
      </c>
      <c r="G5" s="5">
        <v>37951</v>
      </c>
      <c r="H5" s="5">
        <v>43451</v>
      </c>
      <c r="I5" s="5">
        <v>41031</v>
      </c>
      <c r="J5" s="5">
        <v>39866</v>
      </c>
      <c r="K5" s="5">
        <v>44923</v>
      </c>
      <c r="L5" s="5">
        <v>45780</v>
      </c>
      <c r="M5" s="5">
        <v>38965</v>
      </c>
      <c r="N5" s="5">
        <v>33432</v>
      </c>
      <c r="O5" s="5">
        <v>27731</v>
      </c>
      <c r="P5" s="5">
        <v>28212</v>
      </c>
      <c r="Q5" s="5">
        <v>28429</v>
      </c>
      <c r="R5" s="5">
        <v>29864</v>
      </c>
      <c r="S5" s="5">
        <v>35714</v>
      </c>
      <c r="T5" s="5">
        <v>26722</v>
      </c>
      <c r="U5" s="5">
        <v>24968</v>
      </c>
      <c r="V5" s="5">
        <v>29516</v>
      </c>
      <c r="W5" s="15">
        <v>34528</v>
      </c>
      <c r="X5" s="15">
        <v>24290</v>
      </c>
      <c r="Y5" s="15">
        <v>22076</v>
      </c>
      <c r="Z5" s="15">
        <v>22782</v>
      </c>
    </row>
    <row r="6" spans="1:26" x14ac:dyDescent="0.25">
      <c r="A6" s="17" t="s">
        <v>9</v>
      </c>
      <c r="B6" s="5">
        <v>13125</v>
      </c>
      <c r="C6" s="5">
        <v>7091</v>
      </c>
      <c r="D6" s="5">
        <v>30296</v>
      </c>
      <c r="E6" s="5">
        <v>25300</v>
      </c>
      <c r="F6" s="5">
        <v>27997</v>
      </c>
      <c r="G6" s="5">
        <v>33180</v>
      </c>
      <c r="H6" s="5">
        <v>15305</v>
      </c>
      <c r="I6" s="5">
        <v>16728</v>
      </c>
      <c r="J6" s="5">
        <v>20370</v>
      </c>
      <c r="K6" s="5">
        <v>20652</v>
      </c>
      <c r="L6" s="5">
        <v>621</v>
      </c>
      <c r="M6" s="5">
        <v>-18620</v>
      </c>
      <c r="N6" s="5">
        <v>-14167</v>
      </c>
      <c r="O6" s="5">
        <v>6722</v>
      </c>
      <c r="P6" s="5">
        <v>2965</v>
      </c>
      <c r="Q6" s="5">
        <v>8244</v>
      </c>
      <c r="R6" s="5">
        <v>23957</v>
      </c>
      <c r="S6" s="5">
        <v>8991</v>
      </c>
      <c r="T6" s="5">
        <v>19128</v>
      </c>
      <c r="U6" s="5">
        <v>20519</v>
      </c>
      <c r="V6" s="5">
        <v>-36589</v>
      </c>
      <c r="W6" s="15">
        <v>8303</v>
      </c>
      <c r="X6" s="15">
        <v>5152</v>
      </c>
      <c r="Y6" s="15">
        <v>6942</v>
      </c>
      <c r="Z6" s="15">
        <v>11754</v>
      </c>
    </row>
    <row r="7" spans="1:26" x14ac:dyDescent="0.25">
      <c r="A7" s="17" t="s">
        <v>111</v>
      </c>
      <c r="B7" s="5">
        <v>31610</v>
      </c>
      <c r="C7" s="5">
        <v>29928</v>
      </c>
      <c r="D7" s="5">
        <v>48798</v>
      </c>
      <c r="E7" s="5">
        <v>40946</v>
      </c>
      <c r="F7" s="5">
        <v>45039</v>
      </c>
      <c r="G7" s="5">
        <v>44266</v>
      </c>
      <c r="H7" s="5">
        <v>40381</v>
      </c>
      <c r="I7" s="5">
        <v>39208</v>
      </c>
      <c r="J7" s="5">
        <v>41508</v>
      </c>
      <c r="K7" s="5">
        <v>49460</v>
      </c>
      <c r="L7" s="5">
        <v>34177</v>
      </c>
      <c r="M7" s="5">
        <v>14006</v>
      </c>
      <c r="N7" s="5">
        <v>13013</v>
      </c>
      <c r="O7" s="5">
        <v>25329</v>
      </c>
      <c r="P7" s="5">
        <v>25049</v>
      </c>
      <c r="Q7" s="5">
        <v>29247</v>
      </c>
      <c r="R7" s="5">
        <v>40355</v>
      </c>
      <c r="S7" s="5">
        <v>-18125</v>
      </c>
      <c r="T7" s="5">
        <v>34748</v>
      </c>
      <c r="U7" s="5">
        <v>35440</v>
      </c>
      <c r="V7" s="5">
        <v>-8691</v>
      </c>
      <c r="W7" s="15">
        <v>-19932</v>
      </c>
      <c r="X7" s="15">
        <v>21893</v>
      </c>
      <c r="Y7" s="15">
        <v>21541</v>
      </c>
      <c r="Z7" s="15">
        <v>25953</v>
      </c>
    </row>
    <row r="8" spans="1:26" x14ac:dyDescent="0.25">
      <c r="A8" s="17" t="s">
        <v>210</v>
      </c>
      <c r="B8" s="26">
        <v>1.7518841757858747</v>
      </c>
      <c r="C8" s="26">
        <v>1.6475323726089059</v>
      </c>
      <c r="D8" s="26">
        <v>2.6741102948412672</v>
      </c>
      <c r="E8" s="26">
        <v>2.2302065418073513</v>
      </c>
      <c r="F8" s="26">
        <v>2.4334942695448669</v>
      </c>
      <c r="G8" s="26">
        <v>2.3641313007438547</v>
      </c>
      <c r="H8" s="26">
        <v>2.1325556903827874</v>
      </c>
      <c r="I8" s="26">
        <v>2.0396051068990184</v>
      </c>
      <c r="J8" s="26">
        <v>2.1382941850007984</v>
      </c>
      <c r="K8" s="26">
        <v>2.4900000000000002</v>
      </c>
      <c r="L8" s="26">
        <v>1.70885</v>
      </c>
      <c r="M8" s="26">
        <v>0.70030000000000003</v>
      </c>
      <c r="N8" s="26">
        <v>0.65064999999999995</v>
      </c>
      <c r="O8" s="26">
        <v>1.2664500000000001</v>
      </c>
      <c r="P8" s="26">
        <v>1.2524500000000001</v>
      </c>
      <c r="Q8" s="26">
        <v>1.46235</v>
      </c>
      <c r="R8" s="26">
        <v>2.0177499999999999</v>
      </c>
      <c r="S8" s="26">
        <v>-0.90625</v>
      </c>
      <c r="T8" s="26">
        <v>1.7374000000000001</v>
      </c>
      <c r="U8" s="26">
        <v>1.772</v>
      </c>
      <c r="V8" s="26">
        <v>-0.43454999999999999</v>
      </c>
      <c r="W8" s="26">
        <v>-0.99660000000000004</v>
      </c>
      <c r="X8" s="26">
        <v>1.0946499999999999</v>
      </c>
      <c r="Y8" s="26">
        <v>1.0770500000000001</v>
      </c>
      <c r="Z8" s="26">
        <v>1.29765</v>
      </c>
    </row>
    <row r="9" spans="1:26" x14ac:dyDescent="0.25">
      <c r="A9" s="17" t="s">
        <v>211</v>
      </c>
      <c r="B9" s="26">
        <v>1.75</v>
      </c>
      <c r="C9" s="26">
        <v>1.6239315088961028</v>
      </c>
      <c r="D9" s="26">
        <v>2.6359753982745793</v>
      </c>
      <c r="E9" s="26">
        <v>2.1985923386053332</v>
      </c>
      <c r="F9" s="26">
        <v>2.4011125778458369</v>
      </c>
      <c r="G9" s="26">
        <v>2.3279268458778333</v>
      </c>
      <c r="H9" s="26">
        <v>2.1002568381422546</v>
      </c>
      <c r="I9" s="26">
        <v>2.009169680703029</v>
      </c>
      <c r="J9" s="26">
        <v>2.1078894302743252</v>
      </c>
      <c r="K9" s="26">
        <v>2.4570702726002001</v>
      </c>
      <c r="L9" s="26">
        <v>1.6852564102564103</v>
      </c>
      <c r="M9" s="26">
        <v>0.69063116370808675</v>
      </c>
      <c r="N9" s="26">
        <v>0.64293478260869563</v>
      </c>
      <c r="O9" s="26">
        <v>1.2664499999999999</v>
      </c>
      <c r="P9" s="26">
        <v>1.2524500000000001</v>
      </c>
      <c r="Q9" s="26">
        <v>1.46235</v>
      </c>
      <c r="R9" s="26">
        <v>2.0177499999999999</v>
      </c>
      <c r="S9" s="26">
        <v>-0.90625</v>
      </c>
      <c r="T9" s="26">
        <v>1.7374000000000001</v>
      </c>
      <c r="U9" s="26">
        <v>1.772</v>
      </c>
      <c r="V9" s="26">
        <v>-0.43454999999999999</v>
      </c>
      <c r="W9" s="26">
        <v>-0.99660000000000004</v>
      </c>
      <c r="X9" s="26">
        <v>1.0946499999999999</v>
      </c>
      <c r="Y9" s="26">
        <v>1.0770500000000001</v>
      </c>
      <c r="Z9" s="26">
        <v>1.29765</v>
      </c>
    </row>
    <row r="10" spans="1:26" x14ac:dyDescent="0.25">
      <c r="A10" s="17" t="s">
        <v>112</v>
      </c>
      <c r="B10" s="20">
        <v>0.25325581735266606</v>
      </c>
      <c r="C10" s="20">
        <v>0.25873754590758796</v>
      </c>
      <c r="D10" s="20">
        <v>0.26351850584935349</v>
      </c>
      <c r="E10" s="20">
        <v>0.23279865143810388</v>
      </c>
      <c r="F10" s="20">
        <v>0.25373644727937683</v>
      </c>
      <c r="G10" s="20">
        <v>0.25905521476956955</v>
      </c>
      <c r="H10" s="20">
        <v>0.24950228874518637</v>
      </c>
      <c r="I10" s="20">
        <v>0.22694848867758827</v>
      </c>
      <c r="J10" s="20">
        <v>0.22694822810474313</v>
      </c>
      <c r="K10" s="20">
        <v>0.22657013718296953</v>
      </c>
      <c r="L10" s="20">
        <v>0.2256520698731754</v>
      </c>
      <c r="M10" s="20">
        <v>0.19900986122723174</v>
      </c>
      <c r="N10" s="20">
        <v>0.22360142073166192</v>
      </c>
      <c r="O10" s="20">
        <v>0.21573702250798882</v>
      </c>
      <c r="P10" s="20">
        <v>0.2555544266758783</v>
      </c>
      <c r="Q10" s="20">
        <v>0.23003972830962449</v>
      </c>
      <c r="R10" s="20">
        <v>0.24155301110936056</v>
      </c>
      <c r="S10" s="20">
        <v>0.24541681602052229</v>
      </c>
      <c r="T10" s="20">
        <v>0.26365688086437306</v>
      </c>
      <c r="U10" s="20">
        <v>0.26179966939823446</v>
      </c>
      <c r="V10" s="20">
        <v>0.24709362106156665</v>
      </c>
      <c r="W10" s="20">
        <v>0.23930237974072124</v>
      </c>
      <c r="X10" s="20">
        <v>0.25016033435631674</v>
      </c>
      <c r="Y10" s="20">
        <v>0.24595993718501205</v>
      </c>
      <c r="Z10" s="20">
        <v>0.25766178493104858</v>
      </c>
    </row>
    <row r="11" spans="1:26" x14ac:dyDescent="0.25">
      <c r="A11" s="17" t="s">
        <v>113</v>
      </c>
      <c r="B11" s="20">
        <v>0.64632542095416279</v>
      </c>
      <c r="C11" s="20">
        <v>0.63294434700461</v>
      </c>
      <c r="D11" s="20">
        <v>0.62968461380584251</v>
      </c>
      <c r="E11" s="20">
        <v>0.67356250941855533</v>
      </c>
      <c r="F11" s="20">
        <v>0.63882089530748298</v>
      </c>
      <c r="G11" s="20">
        <v>0.62884872202155317</v>
      </c>
      <c r="H11" s="20">
        <v>0.62283659085955101</v>
      </c>
      <c r="I11" s="20">
        <v>0.65050785027958635</v>
      </c>
      <c r="J11" s="20">
        <v>0.65499800108512518</v>
      </c>
      <c r="K11" s="20">
        <v>0.63444327810663692</v>
      </c>
      <c r="L11" s="20">
        <v>0.62850856985710357</v>
      </c>
      <c r="M11" s="20">
        <v>0.66993183668551781</v>
      </c>
      <c r="N11" s="20">
        <v>0.66064394588114406</v>
      </c>
      <c r="O11" s="20">
        <v>0.6940027699759368</v>
      </c>
      <c r="P11" s="20">
        <v>0.63588889114664826</v>
      </c>
      <c r="Q11" s="20">
        <v>0.65863418949700903</v>
      </c>
      <c r="R11" s="20">
        <v>0.6376704833359591</v>
      </c>
      <c r="S11" s="20">
        <v>0.6198408139821121</v>
      </c>
      <c r="T11" s="20">
        <v>0.62428916690361103</v>
      </c>
      <c r="U11" s="20">
        <v>0.63502796046846977</v>
      </c>
      <c r="V11" s="20">
        <v>0.63032435057690039</v>
      </c>
      <c r="W11" s="20">
        <v>0.63843294202886047</v>
      </c>
      <c r="X11" s="20">
        <v>0.65174947380201187</v>
      </c>
      <c r="Y11" s="20">
        <v>0.66010974362720032</v>
      </c>
      <c r="Z11" s="20">
        <v>0.64345054454893502</v>
      </c>
    </row>
    <row r="12" spans="1:26" x14ac:dyDescent="0.25">
      <c r="A12" s="17" t="s">
        <v>114</v>
      </c>
      <c r="B12" s="20">
        <v>0.8995812383068289</v>
      </c>
      <c r="C12" s="20">
        <v>0.8916818929121979</v>
      </c>
      <c r="D12" s="20">
        <v>0.89320311965519594</v>
      </c>
      <c r="E12" s="20">
        <v>0.90636116085665919</v>
      </c>
      <c r="F12" s="20">
        <v>0.89255734258685981</v>
      </c>
      <c r="G12" s="20">
        <v>0.88790393679112278</v>
      </c>
      <c r="H12" s="20">
        <v>0.87233887960473733</v>
      </c>
      <c r="I12" s="20">
        <v>0.87745633895717456</v>
      </c>
      <c r="J12" s="20">
        <v>0.88194622918986831</v>
      </c>
      <c r="K12" s="20">
        <v>0.86101341528960651</v>
      </c>
      <c r="L12" s="20">
        <v>0.854160639730279</v>
      </c>
      <c r="M12" s="20">
        <v>0.86894169791274956</v>
      </c>
      <c r="N12" s="20">
        <v>0.88424536661280595</v>
      </c>
      <c r="O12" s="20">
        <v>0.90973979248392567</v>
      </c>
      <c r="P12" s="20">
        <v>0.8914433178225265</v>
      </c>
      <c r="Q12" s="20">
        <v>0.88867391780663352</v>
      </c>
      <c r="R12" s="20">
        <v>0.87922349444531966</v>
      </c>
      <c r="S12" s="20">
        <v>0.86525763000263445</v>
      </c>
      <c r="T12" s="20">
        <v>0.88794604776798414</v>
      </c>
      <c r="U12" s="20">
        <v>0.89682762986670417</v>
      </c>
      <c r="V12" s="20">
        <v>0.87741797163846702</v>
      </c>
      <c r="W12" s="20">
        <v>0.87773532176958169</v>
      </c>
      <c r="X12" s="20">
        <v>0.90190980815832855</v>
      </c>
      <c r="Y12" s="20">
        <v>0.9060696808122124</v>
      </c>
      <c r="Z12" s="20">
        <v>0.90111232947998365</v>
      </c>
    </row>
    <row r="13" spans="1:26" x14ac:dyDescent="0.25">
      <c r="A13" s="12" t="s">
        <v>115</v>
      </c>
      <c r="B13" s="5">
        <v>1139367</v>
      </c>
      <c r="C13" s="5">
        <v>1073467</v>
      </c>
      <c r="D13" s="5">
        <v>1128979</v>
      </c>
      <c r="E13" s="5">
        <v>1148992</v>
      </c>
      <c r="F13" s="5">
        <v>1155517</v>
      </c>
      <c r="G13" s="5">
        <v>1080785</v>
      </c>
      <c r="H13" s="5">
        <v>997974</v>
      </c>
      <c r="I13" s="5">
        <v>943600</v>
      </c>
      <c r="J13" s="5">
        <v>915723</v>
      </c>
      <c r="K13" s="5">
        <v>830149</v>
      </c>
      <c r="L13" s="5">
        <v>745088</v>
      </c>
      <c r="M13" s="5">
        <v>721202</v>
      </c>
      <c r="N13" s="5">
        <v>731924</v>
      </c>
      <c r="O13" s="5">
        <v>682621</v>
      </c>
      <c r="P13" s="5">
        <v>668467</v>
      </c>
      <c r="Q13" s="5">
        <v>655522</v>
      </c>
      <c r="R13" s="5">
        <v>894840</v>
      </c>
      <c r="S13" s="5">
        <v>821505</v>
      </c>
      <c r="T13" s="5">
        <v>802892</v>
      </c>
      <c r="U13" s="5">
        <v>749956</v>
      </c>
      <c r="V13" s="5">
        <v>691366</v>
      </c>
      <c r="W13" s="5">
        <v>739462</v>
      </c>
      <c r="X13" s="5">
        <v>684380</v>
      </c>
      <c r="Y13" s="5">
        <v>688708</v>
      </c>
      <c r="Z13" s="5">
        <v>648429</v>
      </c>
    </row>
    <row r="14" spans="1:26" x14ac:dyDescent="0.25">
      <c r="A14" s="12" t="s">
        <v>116</v>
      </c>
      <c r="B14" s="5">
        <v>1374815</v>
      </c>
      <c r="C14" s="5">
        <v>1417322</v>
      </c>
      <c r="D14" s="5">
        <v>1437555</v>
      </c>
      <c r="E14" s="5">
        <v>1368324</v>
      </c>
      <c r="F14" s="5">
        <v>1426844</v>
      </c>
      <c r="G14" s="5">
        <v>1434203</v>
      </c>
      <c r="H14" s="5">
        <v>1397678</v>
      </c>
      <c r="I14" s="5">
        <v>1367505</v>
      </c>
      <c r="J14" s="5">
        <v>1407944</v>
      </c>
      <c r="K14" s="5">
        <v>1434013</v>
      </c>
      <c r="L14" s="5">
        <v>1394326</v>
      </c>
      <c r="M14" s="5">
        <v>1341720</v>
      </c>
      <c r="N14" s="5">
        <v>1312700</v>
      </c>
      <c r="O14" s="5">
        <v>1295760</v>
      </c>
      <c r="P14" s="5">
        <v>1245723</v>
      </c>
      <c r="Q14" s="5">
        <v>1192122</v>
      </c>
      <c r="R14" s="5">
        <v>1145712</v>
      </c>
      <c r="S14" s="5">
        <v>1149710</v>
      </c>
      <c r="T14" s="5">
        <v>1113357</v>
      </c>
      <c r="U14" s="5">
        <v>1048020</v>
      </c>
      <c r="V14" s="5">
        <v>954516</v>
      </c>
      <c r="W14" s="5">
        <v>1044767</v>
      </c>
      <c r="X14" s="5">
        <v>984705</v>
      </c>
      <c r="Y14" s="5">
        <v>939958</v>
      </c>
      <c r="Z14" s="5">
        <v>921773</v>
      </c>
    </row>
    <row r="15" spans="1:26" x14ac:dyDescent="0.25">
      <c r="A15" s="12" t="s">
        <v>153</v>
      </c>
      <c r="B15" s="20">
        <v>1.0209384424904652E-2</v>
      </c>
      <c r="C15" s="20">
        <v>5.0147903314892911E-2</v>
      </c>
      <c r="D15" s="20">
        <v>3.8552691417591593E-2</v>
      </c>
      <c r="E15" s="20">
        <v>2.7228997258545592E-2</v>
      </c>
      <c r="F15" s="20">
        <v>1.3517429108994014E-2</v>
      </c>
      <c r="G15" s="20">
        <v>4.1563117979956876E-2</v>
      </c>
      <c r="H15" s="20">
        <v>2.7850496399501216E-2</v>
      </c>
      <c r="I15" s="20">
        <v>1.9088222884878842E-2</v>
      </c>
      <c r="J15" s="20">
        <v>8.2105394275845834E-3</v>
      </c>
      <c r="K15" s="20">
        <v>1.8113443694002317E-2</v>
      </c>
      <c r="L15" s="20">
        <v>1.1709662813753909E-2</v>
      </c>
      <c r="M15" s="20">
        <v>7.3926626931768201E-3</v>
      </c>
      <c r="N15" s="20">
        <v>2.6720747107488712E-3</v>
      </c>
      <c r="O15" s="20">
        <v>1.3720879830870957E-2</v>
      </c>
      <c r="P15" s="20">
        <v>1.0238649964327952E-2</v>
      </c>
      <c r="Q15" s="20">
        <v>7.5838061825101036E-3</v>
      </c>
      <c r="R15" s="20">
        <v>3.5610009836971154E-3</v>
      </c>
      <c r="S15" s="20">
        <v>1.5312988014911981E-2</v>
      </c>
      <c r="T15" s="20">
        <v>1.2499745149027582E-2</v>
      </c>
      <c r="U15" s="20">
        <v>9.5489889797671715E-3</v>
      </c>
      <c r="V15" s="20">
        <v>6.7064042459221629E-3</v>
      </c>
      <c r="W15" s="20">
        <v>1.9338880370532545E-2</v>
      </c>
      <c r="X15" s="20">
        <v>1.5768954779347387E-2</v>
      </c>
      <c r="Y15" s="20">
        <v>1.0745858322773666E-2</v>
      </c>
      <c r="Z15" s="20">
        <v>4.1716601069290062E-3</v>
      </c>
    </row>
    <row r="16" spans="1:26" x14ac:dyDescent="0.25">
      <c r="A16" s="12" t="s">
        <v>152</v>
      </c>
      <c r="B16" s="20">
        <v>1.1268071731437247E-2</v>
      </c>
      <c r="C16" s="20">
        <v>6.6107784431137726E-2</v>
      </c>
      <c r="D16" s="20">
        <v>5.9722998943504295E-2</v>
      </c>
      <c r="E16" s="20">
        <v>3.9101139792765603E-2</v>
      </c>
      <c r="F16" s="20">
        <v>2.0161150795495495E-2</v>
      </c>
      <c r="G16" s="20">
        <v>6.1583228041402739E-2</v>
      </c>
      <c r="H16" s="20">
        <v>3.848301244733271E-2</v>
      </c>
      <c r="I16" s="20">
        <v>2.7380869942652521E-2</v>
      </c>
      <c r="J16" s="20">
        <v>1.4798957197452318E-2</v>
      </c>
      <c r="K16" s="20">
        <v>-6.331168474298314E-3</v>
      </c>
      <c r="L16" s="20">
        <v>-2.2258767935300211E-2</v>
      </c>
      <c r="M16" s="20">
        <v>-2.365970547643963E-2</v>
      </c>
      <c r="N16" s="20">
        <v>-1.0132415294848301E-2</v>
      </c>
      <c r="O16" s="20">
        <v>3.604705843866414E-2</v>
      </c>
      <c r="P16" s="20">
        <v>3.0682553008161782E-2</v>
      </c>
      <c r="Q16" s="20">
        <v>2.8390593347430559E-2</v>
      </c>
      <c r="R16" s="20">
        <v>2.133725301927053E-2</v>
      </c>
      <c r="S16" s="20">
        <v>1.2746545076571775E-2</v>
      </c>
      <c r="T16" s="20">
        <v>4.1471203693578314E-3</v>
      </c>
      <c r="U16" s="20">
        <v>-1.4451542369099197E-2</v>
      </c>
      <c r="V16" s="20">
        <v>-3.6110945774060002E-2</v>
      </c>
      <c r="W16" s="20">
        <v>3.4495907100815633E-2</v>
      </c>
      <c r="X16" s="20">
        <v>2.6169356745322652E-2</v>
      </c>
      <c r="Y16" s="20">
        <v>2.0848029092549503E-2</v>
      </c>
      <c r="Z16" s="20">
        <v>1.3127353810601474E-2</v>
      </c>
    </row>
    <row r="17" spans="1:26" x14ac:dyDescent="0.25">
      <c r="A17" s="23" t="s">
        <v>201</v>
      </c>
      <c r="B17" s="20">
        <v>5.7925679035171658E-2</v>
      </c>
      <c r="C17" s="20">
        <v>6.6107784431137726E-2</v>
      </c>
      <c r="D17" s="20">
        <v>8.4357088112335041E-2</v>
      </c>
      <c r="E17" s="20">
        <v>7.6579347612734563E-2</v>
      </c>
      <c r="F17" s="20">
        <v>6.7820944635013272E-2</v>
      </c>
      <c r="G17" s="20">
        <v>6.1583228041402739E-2</v>
      </c>
      <c r="H17" s="20">
        <v>5.4287171508350274E-2</v>
      </c>
      <c r="I17" s="20">
        <v>4.4968579575339812E-2</v>
      </c>
      <c r="J17" s="20">
        <v>1.8822014199579216E-2</v>
      </c>
      <c r="K17" s="20">
        <v>-6.330196686684204E-3</v>
      </c>
      <c r="L17" s="20">
        <v>-1.7129985087397999E-2</v>
      </c>
      <c r="M17" s="20">
        <v>-1.6076771953420933E-2</v>
      </c>
      <c r="N17" s="20">
        <v>5.1838341173082465E-3</v>
      </c>
      <c r="O17" s="20">
        <v>3.604705843866414E-2</v>
      </c>
      <c r="P17" s="20">
        <v>3.9218678467877306E-2</v>
      </c>
      <c r="Q17" s="20">
        <v>5.5667006823674571E-2</v>
      </c>
      <c r="R17" s="20">
        <v>7.1014194649342832E-2</v>
      </c>
      <c r="S17" s="20">
        <v>1.2746545076571775E-2</v>
      </c>
      <c r="T17" s="20">
        <v>1.289126857070954E-2</v>
      </c>
      <c r="U17" s="20">
        <v>-4.896026414779246E-4</v>
      </c>
      <c r="V17" s="20">
        <v>-1.5015447662913338E-2</v>
      </c>
      <c r="W17" s="20">
        <v>3.4495907100815633E-2</v>
      </c>
      <c r="X17" s="20">
        <v>5.1146282389141928E-2</v>
      </c>
      <c r="Y17" s="20">
        <v>4.1693352256164634E-2</v>
      </c>
      <c r="Z17" s="20">
        <v>2.6511950339183292E-2</v>
      </c>
    </row>
    <row r="18" spans="1:26" x14ac:dyDescent="0.25">
      <c r="A18" s="23" t="s">
        <v>118</v>
      </c>
      <c r="B18" s="5">
        <v>510627</v>
      </c>
      <c r="C18" s="5">
        <v>565502</v>
      </c>
      <c r="D18" s="5">
        <v>586404</v>
      </c>
      <c r="E18" s="5">
        <v>604842</v>
      </c>
      <c r="F18" s="5">
        <v>615051</v>
      </c>
      <c r="G18" s="5">
        <v>635399</v>
      </c>
      <c r="H18" s="5">
        <v>639790</v>
      </c>
      <c r="I18" s="5">
        <v>640080</v>
      </c>
      <c r="J18" s="5">
        <v>638678</v>
      </c>
      <c r="K18" s="5">
        <v>656723</v>
      </c>
      <c r="L18" s="5">
        <v>650533</v>
      </c>
      <c r="M18" s="5">
        <v>627906</v>
      </c>
      <c r="N18" s="5">
        <v>620396</v>
      </c>
      <c r="O18" s="5">
        <v>612089</v>
      </c>
      <c r="P18" s="5">
        <v>593039</v>
      </c>
      <c r="Q18" s="5">
        <v>568607</v>
      </c>
      <c r="R18" s="5">
        <v>575418</v>
      </c>
      <c r="S18" s="5">
        <v>584097</v>
      </c>
      <c r="T18" s="5">
        <v>575524</v>
      </c>
      <c r="U18" s="5">
        <v>555220</v>
      </c>
      <c r="V18" s="5">
        <v>559582</v>
      </c>
      <c r="W18" s="5">
        <v>581681</v>
      </c>
      <c r="X18" s="5">
        <v>584356</v>
      </c>
      <c r="Y18" s="5">
        <v>563050</v>
      </c>
      <c r="Z18" s="5">
        <v>554553</v>
      </c>
    </row>
    <row r="19" spans="1:26" x14ac:dyDescent="0.25">
      <c r="A19" s="23" t="s">
        <v>119</v>
      </c>
      <c r="B19" s="15">
        <v>1013844</v>
      </c>
      <c r="C19" s="15">
        <v>992499</v>
      </c>
      <c r="D19" s="15">
        <v>970717</v>
      </c>
      <c r="E19" s="15">
        <v>928197</v>
      </c>
      <c r="F19" s="15">
        <v>979927</v>
      </c>
      <c r="G19" s="15">
        <v>947789</v>
      </c>
      <c r="H19" s="15">
        <v>914973</v>
      </c>
      <c r="I19" s="15">
        <v>891492</v>
      </c>
      <c r="J19" s="15">
        <v>922185</v>
      </c>
      <c r="K19" s="15">
        <v>899594</v>
      </c>
      <c r="L19" s="15">
        <v>876575</v>
      </c>
      <c r="M19" s="15">
        <v>842340</v>
      </c>
      <c r="N19" s="15">
        <v>828641</v>
      </c>
      <c r="O19" s="15">
        <v>815531</v>
      </c>
      <c r="P19" s="15">
        <v>788621</v>
      </c>
      <c r="Q19" s="15">
        <v>763440</v>
      </c>
      <c r="R19" s="15">
        <v>734331</v>
      </c>
      <c r="S19" s="15">
        <v>693849</v>
      </c>
      <c r="T19" s="15">
        <v>712383</v>
      </c>
      <c r="U19" s="15">
        <v>677731</v>
      </c>
      <c r="V19" s="15">
        <v>592256</v>
      </c>
      <c r="W19" s="15">
        <v>601168</v>
      </c>
      <c r="X19" s="15">
        <v>619666</v>
      </c>
      <c r="Y19" s="15">
        <v>599652</v>
      </c>
      <c r="Z19" s="15">
        <v>577991</v>
      </c>
    </row>
    <row r="20" spans="1:26" x14ac:dyDescent="0.25">
      <c r="A20" s="23" t="s">
        <v>120</v>
      </c>
      <c r="B20" s="15">
        <v>525726</v>
      </c>
      <c r="C20" s="15">
        <v>504381</v>
      </c>
      <c r="D20" s="15">
        <v>482599</v>
      </c>
      <c r="E20" s="15">
        <v>440079</v>
      </c>
      <c r="F20" s="15">
        <v>491809</v>
      </c>
      <c r="G20" s="15">
        <v>459671</v>
      </c>
      <c r="H20" s="15">
        <v>426855</v>
      </c>
      <c r="I20" s="15">
        <v>403374</v>
      </c>
      <c r="J20" s="15">
        <v>434067</v>
      </c>
      <c r="K20" s="15">
        <v>411476</v>
      </c>
      <c r="L20" s="15">
        <v>388457</v>
      </c>
      <c r="M20" s="15">
        <v>354222</v>
      </c>
      <c r="N20" s="15">
        <v>340523</v>
      </c>
      <c r="O20" s="15">
        <v>327413</v>
      </c>
      <c r="P20" s="15">
        <v>300503</v>
      </c>
      <c r="Q20" s="15">
        <v>275322</v>
      </c>
      <c r="R20" s="15">
        <v>246213</v>
      </c>
      <c r="S20" s="15">
        <v>205731</v>
      </c>
      <c r="T20" s="15">
        <v>224265</v>
      </c>
      <c r="U20" s="15">
        <v>189613</v>
      </c>
      <c r="V20" s="15">
        <v>104138</v>
      </c>
      <c r="W20" s="15">
        <v>113050</v>
      </c>
      <c r="X20" s="15">
        <v>131548</v>
      </c>
      <c r="Y20" s="15">
        <v>111534</v>
      </c>
      <c r="Z20" s="15">
        <v>89873</v>
      </c>
    </row>
    <row r="21" spans="1:26" x14ac:dyDescent="0.25">
      <c r="A21" s="23" t="s">
        <v>145</v>
      </c>
      <c r="B21" s="15">
        <v>913291.69200000004</v>
      </c>
      <c r="C21" s="15">
        <v>891946.69200000004</v>
      </c>
      <c r="D21" s="15">
        <v>870164.69200000004</v>
      </c>
      <c r="E21" s="15">
        <v>827644.69200000004</v>
      </c>
      <c r="F21" s="15">
        <v>879374.69200000004</v>
      </c>
      <c r="G21" s="15">
        <v>847236.69200000004</v>
      </c>
      <c r="H21" s="15">
        <v>814420.69200000004</v>
      </c>
      <c r="I21" s="15">
        <v>790939.69200000004</v>
      </c>
      <c r="J21" s="15">
        <v>821632.69200000004</v>
      </c>
      <c r="K21" s="15">
        <v>799041.69200000004</v>
      </c>
      <c r="L21" s="15">
        <v>776022.69200000004</v>
      </c>
      <c r="M21" s="15">
        <v>741787.69200000004</v>
      </c>
      <c r="N21" s="15">
        <v>728088.69200000004</v>
      </c>
      <c r="O21" s="15">
        <v>714978.69200000004</v>
      </c>
      <c r="P21" s="15">
        <v>688068.69200000004</v>
      </c>
      <c r="Q21" s="15">
        <v>662887.69200000004</v>
      </c>
      <c r="R21" s="15">
        <v>633778.69200000004</v>
      </c>
      <c r="S21" s="15">
        <v>589391.74800000002</v>
      </c>
      <c r="T21" s="15">
        <v>607925.74800000002</v>
      </c>
      <c r="U21" s="15">
        <v>573273.74800000002</v>
      </c>
      <c r="V21" s="15">
        <v>487798.74800000002</v>
      </c>
      <c r="W21" s="15">
        <v>496710.74800000002</v>
      </c>
      <c r="X21" s="15">
        <v>515208.74800000002</v>
      </c>
      <c r="Y21" s="15">
        <v>495194.74800000002</v>
      </c>
      <c r="Z21" s="15">
        <v>473533.74800000002</v>
      </c>
    </row>
    <row r="22" spans="1:26" x14ac:dyDescent="0.25">
      <c r="A22" s="23" t="s">
        <v>146</v>
      </c>
      <c r="B22" s="15">
        <v>891824.69200000004</v>
      </c>
      <c r="C22" s="15">
        <v>868595.69200000004</v>
      </c>
      <c r="D22" s="15">
        <v>844930.69200000004</v>
      </c>
      <c r="E22" s="15">
        <v>800526.69200000004</v>
      </c>
      <c r="F22" s="15">
        <v>860492.69200000004</v>
      </c>
      <c r="G22" s="15">
        <v>827758.69200000004</v>
      </c>
      <c r="H22" s="15">
        <v>793006.69200000004</v>
      </c>
      <c r="I22" s="15">
        <v>768184.69200000004</v>
      </c>
      <c r="J22" s="15">
        <v>797608.69200000004</v>
      </c>
      <c r="K22" s="15">
        <v>782047.69200000004</v>
      </c>
      <c r="L22" s="15">
        <v>757951.69200000004</v>
      </c>
      <c r="M22" s="15">
        <v>722631.69200000004</v>
      </c>
      <c r="N22" s="15">
        <v>707383.69200000004</v>
      </c>
      <c r="O22" s="15">
        <v>692433.69200000004</v>
      </c>
      <c r="P22" s="15">
        <v>663491.69200000004</v>
      </c>
      <c r="Q22" s="15">
        <v>636121.69200000004</v>
      </c>
      <c r="R22" s="15">
        <v>604461.69200000004</v>
      </c>
      <c r="S22" s="15">
        <v>558552.74800000002</v>
      </c>
      <c r="T22" s="15">
        <v>574888.74800000002</v>
      </c>
      <c r="U22" s="15">
        <v>537907.74800000002</v>
      </c>
      <c r="V22" s="15">
        <v>450197.74800000002</v>
      </c>
      <c r="W22" s="15">
        <v>469008.74800000002</v>
      </c>
      <c r="X22" s="15">
        <v>485697.74800000002</v>
      </c>
      <c r="Y22" s="15">
        <v>463875.74800000002</v>
      </c>
      <c r="Z22" s="15">
        <v>460406.74800000002</v>
      </c>
    </row>
    <row r="23" spans="1:26" ht="26.4" x14ac:dyDescent="0.25">
      <c r="A23" s="6" t="s">
        <v>166</v>
      </c>
      <c r="B23" s="20">
        <v>0.14008122264699197</v>
      </c>
      <c r="C23" s="20">
        <v>0.18941188320368635</v>
      </c>
      <c r="D23" s="20">
        <v>0.209282079705913</v>
      </c>
      <c r="E23" s="20">
        <v>0.20535185553175864</v>
      </c>
      <c r="F23" s="20">
        <v>0.20868158483078783</v>
      </c>
      <c r="G23" s="20">
        <v>0.20089311942274762</v>
      </c>
      <c r="H23" s="20">
        <v>0.2001443210177333</v>
      </c>
      <c r="I23" s="20">
        <v>0.20306149697662121</v>
      </c>
      <c r="J23" s="20">
        <v>0.20489248381925435</v>
      </c>
      <c r="K23" s="20">
        <v>0.14617504647810606</v>
      </c>
      <c r="L23" s="20">
        <v>0.12623820162284527</v>
      </c>
      <c r="M23" s="20">
        <v>7.4188971675227783E-2</v>
      </c>
      <c r="N23" s="20">
        <v>7.2140775374907928E-2</v>
      </c>
      <c r="O23" s="20">
        <v>0.18396614385097534</v>
      </c>
      <c r="P23" s="20">
        <v>0.19758159138506604</v>
      </c>
      <c r="Q23" s="20">
        <v>0.22232098612111686</v>
      </c>
      <c r="R23" s="20">
        <v>0.26393705197780942</v>
      </c>
      <c r="S23" s="20">
        <v>7.9867231978076589E-2</v>
      </c>
      <c r="T23" s="20">
        <v>0.14845788691015691</v>
      </c>
      <c r="U23" s="20">
        <v>9.9997710621033145E-2</v>
      </c>
      <c r="V23" s="20">
        <v>-7.062196990733749E-2</v>
      </c>
      <c r="W23" s="20">
        <v>0.10507107489360414</v>
      </c>
      <c r="X23" s="20">
        <v>0.19276962067128425</v>
      </c>
      <c r="Y23" s="20">
        <v>0.20213507395633085</v>
      </c>
      <c r="Z23" s="20">
        <v>0.22612417085244624</v>
      </c>
    </row>
    <row r="24" spans="1:26" ht="39.6" x14ac:dyDescent="0.25">
      <c r="A24" s="6" t="s">
        <v>167</v>
      </c>
      <c r="B24" s="20">
        <v>0.15044541088431296</v>
      </c>
      <c r="C24" s="20">
        <v>0.20080126370575641</v>
      </c>
      <c r="D24" s="20">
        <v>0.22142569896288644</v>
      </c>
      <c r="E24" s="20">
        <v>0.2176474833480419</v>
      </c>
      <c r="F24" s="20">
        <v>0.2191647260038615</v>
      </c>
      <c r="G24" s="20">
        <v>0.21131733814766632</v>
      </c>
      <c r="H24" s="20">
        <v>0.21103789730052477</v>
      </c>
      <c r="I24" s="20">
        <v>0.21436012008893757</v>
      </c>
      <c r="J24" s="20">
        <v>0.21627666590052536</v>
      </c>
      <c r="K24" s="20">
        <v>0.15637365279886098</v>
      </c>
      <c r="L24" s="20">
        <v>0.13655575006814877</v>
      </c>
      <c r="M24" s="20">
        <v>8.4140960090081596E-2</v>
      </c>
      <c r="N24" s="20">
        <v>8.4697585095857036E-2</v>
      </c>
      <c r="O24" s="20">
        <v>0.20325080422134711</v>
      </c>
      <c r="P24" s="20">
        <v>0.21823473893742631</v>
      </c>
      <c r="Q24" s="20">
        <v>0.24500398619058095</v>
      </c>
      <c r="R24" s="20">
        <v>0.28982312549790867</v>
      </c>
      <c r="S24" s="20">
        <v>9.7918129855655844E-2</v>
      </c>
      <c r="T24" s="20">
        <v>0.17033571273170292</v>
      </c>
      <c r="U24" s="20">
        <v>0.11985599250724759</v>
      </c>
      <c r="V24" s="20">
        <v>-6.1157426807392799E-2</v>
      </c>
      <c r="W24" s="20">
        <v>0.12136206275989204</v>
      </c>
      <c r="X24" s="20">
        <v>0.21274755531424258</v>
      </c>
      <c r="Y24" s="20">
        <v>0.22263041125435357</v>
      </c>
      <c r="Z24" s="20">
        <v>0.24078802548506167</v>
      </c>
    </row>
    <row r="25" spans="1:26" x14ac:dyDescent="0.25">
      <c r="A25" s="23" t="s">
        <v>141</v>
      </c>
      <c r="B25" s="15">
        <v>916188.70200000005</v>
      </c>
      <c r="C25" s="15">
        <v>986674.30900000001</v>
      </c>
      <c r="D25" s="15">
        <v>955345.87199999997</v>
      </c>
      <c r="E25" s="15">
        <v>912898.80799999996</v>
      </c>
      <c r="F25" s="15">
        <v>888142.23100000003</v>
      </c>
      <c r="G25" s="15">
        <v>854678.88500000001</v>
      </c>
      <c r="H25" s="15">
        <v>900393.87600000005</v>
      </c>
      <c r="I25" s="15">
        <v>874018.27899999998</v>
      </c>
      <c r="J25" s="15">
        <v>843752.38699999999</v>
      </c>
      <c r="K25" s="15">
        <v>828067.11899999995</v>
      </c>
      <c r="L25" s="15">
        <v>862981.31900000002</v>
      </c>
      <c r="M25" s="15">
        <v>822505.81099999999</v>
      </c>
      <c r="N25" s="15">
        <v>805606.28599999996</v>
      </c>
      <c r="O25" s="15">
        <v>797378.99399999995</v>
      </c>
      <c r="P25" s="15">
        <v>756985.31700000004</v>
      </c>
      <c r="Q25" s="15">
        <v>733858.39199999999</v>
      </c>
      <c r="R25" s="15">
        <v>701813.18099999998</v>
      </c>
      <c r="S25" s="15">
        <v>661968.22499999998</v>
      </c>
      <c r="T25" s="15">
        <v>660864.05599999998</v>
      </c>
      <c r="U25" s="15">
        <v>630093.59699999995</v>
      </c>
      <c r="V25" s="15">
        <v>550506.67000000004</v>
      </c>
      <c r="W25" s="15">
        <v>569634.95700000005</v>
      </c>
      <c r="X25" s="15">
        <v>588368.59900000005</v>
      </c>
      <c r="Y25" s="15">
        <v>566355.91099999996</v>
      </c>
      <c r="Z25" s="15">
        <v>560905.83600000001</v>
      </c>
    </row>
    <row r="26" spans="1:26" x14ac:dyDescent="0.25">
      <c r="A26" s="23" t="s">
        <v>142</v>
      </c>
      <c r="B26" s="15">
        <v>916188.70200000005</v>
      </c>
      <c r="C26" s="15">
        <v>986674.30900000001</v>
      </c>
      <c r="D26" s="15">
        <v>951010.50899999996</v>
      </c>
      <c r="E26" s="15">
        <v>908583.58</v>
      </c>
      <c r="F26" s="15">
        <v>885619.11399999994</v>
      </c>
      <c r="G26" s="15">
        <v>851781.95600000001</v>
      </c>
      <c r="H26" s="15">
        <v>896282.06499999994</v>
      </c>
      <c r="I26" s="15">
        <v>869089.80500000005</v>
      </c>
      <c r="J26" s="15">
        <v>837131.54200000002</v>
      </c>
      <c r="K26" s="15">
        <v>823969.89500000002</v>
      </c>
      <c r="L26" s="15">
        <v>859147.28</v>
      </c>
      <c r="M26" s="15">
        <v>816911.49399999995</v>
      </c>
      <c r="N26" s="15">
        <v>799109.38699999999</v>
      </c>
      <c r="O26" s="15">
        <v>792259.28200000001</v>
      </c>
      <c r="P26" s="15">
        <v>748062.44200000004</v>
      </c>
      <c r="Q26" s="15">
        <v>725514.98699999996</v>
      </c>
      <c r="R26" s="15">
        <v>692641.56900000002</v>
      </c>
      <c r="S26" s="15">
        <v>652976.32700000005</v>
      </c>
      <c r="T26" s="15">
        <v>646333.30500000005</v>
      </c>
      <c r="U26" s="15">
        <v>616657.43099999998</v>
      </c>
      <c r="V26" s="15">
        <v>538731.26899999997</v>
      </c>
      <c r="W26" s="15">
        <v>560741.19999999995</v>
      </c>
      <c r="X26" s="15">
        <v>578977.18599999999</v>
      </c>
      <c r="Y26" s="15">
        <v>556964.76599999995</v>
      </c>
      <c r="Z26" s="15">
        <v>556087.10100000002</v>
      </c>
    </row>
    <row r="27" spans="1:26" x14ac:dyDescent="0.25">
      <c r="A27" s="23" t="s">
        <v>121</v>
      </c>
      <c r="B27" s="5">
        <v>487547.84299999999</v>
      </c>
      <c r="C27" s="5">
        <v>497778.32500000001</v>
      </c>
      <c r="D27" s="5">
        <v>496754.88</v>
      </c>
      <c r="E27" s="5">
        <v>512355.37400000001</v>
      </c>
      <c r="F27" s="5">
        <v>505061.59299999999</v>
      </c>
      <c r="G27" s="5">
        <v>503694.75</v>
      </c>
      <c r="H27" s="5">
        <v>498364.47</v>
      </c>
      <c r="I27" s="5">
        <v>510677.63900000002</v>
      </c>
      <c r="J27" s="5">
        <v>512337.39799999999</v>
      </c>
      <c r="K27" s="5">
        <v>494421.82500000001</v>
      </c>
      <c r="L27" s="5">
        <v>478180.15899999999</v>
      </c>
      <c r="M27" s="5">
        <v>486663.82699999999</v>
      </c>
      <c r="N27" s="5">
        <v>479270.75300000003</v>
      </c>
      <c r="O27" s="5">
        <v>461754.245</v>
      </c>
      <c r="P27" s="5">
        <v>445598.152</v>
      </c>
      <c r="Q27" s="5">
        <v>456818.43699999998</v>
      </c>
      <c r="R27" s="5">
        <v>448028.255</v>
      </c>
      <c r="S27" s="5">
        <v>446188.98800000001</v>
      </c>
      <c r="T27" s="5">
        <v>437409.82500000001</v>
      </c>
      <c r="U27" s="5">
        <v>436236.99900000001</v>
      </c>
      <c r="V27" s="5">
        <v>447429.848</v>
      </c>
      <c r="W27" s="5">
        <v>455303.14500000002</v>
      </c>
      <c r="X27" s="5">
        <v>434671.022</v>
      </c>
      <c r="Y27" s="5">
        <v>418266.163</v>
      </c>
      <c r="Z27" s="5">
        <v>411096.00699999998</v>
      </c>
    </row>
    <row r="28" spans="1:26" x14ac:dyDescent="0.25">
      <c r="A28" s="12" t="s">
        <v>122</v>
      </c>
      <c r="B28" s="15">
        <v>123165.94899999999</v>
      </c>
      <c r="C28" s="15">
        <v>129822.821</v>
      </c>
      <c r="D28" s="15">
        <v>130603.686</v>
      </c>
      <c r="E28" s="15">
        <v>132801.09599999999</v>
      </c>
      <c r="F28" s="15">
        <v>132837.75</v>
      </c>
      <c r="G28" s="15">
        <v>136726.736</v>
      </c>
      <c r="H28" s="15">
        <v>139472.73300000001</v>
      </c>
      <c r="I28" s="15">
        <v>145821.13</v>
      </c>
      <c r="J28" s="15">
        <v>151200.24600000001</v>
      </c>
      <c r="K28" s="15">
        <v>147600.14499999999</v>
      </c>
      <c r="L28" s="15">
        <v>145811.51999999999</v>
      </c>
      <c r="M28" s="15">
        <v>141765.97</v>
      </c>
      <c r="N28" s="15">
        <v>137841.701</v>
      </c>
      <c r="O28" s="15">
        <v>130604.25199999999</v>
      </c>
      <c r="P28" s="15">
        <v>127045.24099999999</v>
      </c>
      <c r="Q28" s="15">
        <v>124621.17600000001</v>
      </c>
      <c r="R28" s="15">
        <v>124476.162</v>
      </c>
      <c r="S28" s="15">
        <v>123744.361</v>
      </c>
      <c r="T28" s="15">
        <v>124428.178</v>
      </c>
      <c r="U28" s="15">
        <v>122556.734</v>
      </c>
      <c r="V28" s="15">
        <v>123010.386</v>
      </c>
      <c r="W28" s="15">
        <v>121518.8</v>
      </c>
      <c r="X28" s="15">
        <v>126019.74800000001</v>
      </c>
      <c r="Y28" s="15">
        <v>121455.982</v>
      </c>
      <c r="Z28" s="15">
        <v>120815.697</v>
      </c>
    </row>
    <row r="29" spans="1:26" x14ac:dyDescent="0.25">
      <c r="A29" s="23" t="s">
        <v>182</v>
      </c>
      <c r="B29" s="27">
        <v>1.8792</v>
      </c>
      <c r="C29" s="27">
        <v>1.9822</v>
      </c>
      <c r="D29" s="27">
        <v>1.9232</v>
      </c>
      <c r="E29" s="27">
        <v>1.7818000000000001</v>
      </c>
      <c r="F29" s="27">
        <v>1.7585</v>
      </c>
      <c r="G29" s="27">
        <v>1.6968000000000001</v>
      </c>
      <c r="H29" s="27">
        <v>1.8067</v>
      </c>
      <c r="I29" s="27">
        <v>1.7115</v>
      </c>
      <c r="J29" s="27">
        <v>1.6469</v>
      </c>
      <c r="K29" s="27">
        <v>1.6748000000000001</v>
      </c>
      <c r="L29" s="27">
        <v>1.8047</v>
      </c>
      <c r="M29" s="27">
        <v>1.6900999999999999</v>
      </c>
      <c r="N29" s="27">
        <v>1.6809000000000001</v>
      </c>
      <c r="O29" s="27">
        <v>1.7267999999999999</v>
      </c>
      <c r="P29" s="27">
        <v>1.6988000000000001</v>
      </c>
      <c r="Q29" s="27">
        <v>1.6065</v>
      </c>
      <c r="R29" s="27">
        <v>1.5664</v>
      </c>
      <c r="S29" s="27">
        <v>1.4836</v>
      </c>
      <c r="T29" s="27">
        <v>1.5108999999999999</v>
      </c>
      <c r="U29" s="27">
        <v>1.4443999999999999</v>
      </c>
      <c r="V29" s="27">
        <v>1.2303999999999999</v>
      </c>
      <c r="W29" s="27">
        <v>1.2511000000000001</v>
      </c>
      <c r="X29" s="27">
        <v>1.3535999999999999</v>
      </c>
      <c r="Y29" s="27">
        <v>1.3541000000000001</v>
      </c>
      <c r="Z29" s="27">
        <v>1.3644000000000001</v>
      </c>
    </row>
    <row r="30" spans="1:26" x14ac:dyDescent="0.25">
      <c r="A30" s="23" t="s">
        <v>183</v>
      </c>
      <c r="B30" s="27">
        <v>7.4386999999999999</v>
      </c>
      <c r="C30" s="27">
        <v>7.6002000000000001</v>
      </c>
      <c r="D30" s="27">
        <v>7.2816999999999998</v>
      </c>
      <c r="E30" s="27">
        <v>6.8417000000000003</v>
      </c>
      <c r="F30" s="27">
        <v>6.6669</v>
      </c>
      <c r="G30" s="27">
        <v>6.2298</v>
      </c>
      <c r="H30" s="27">
        <v>6.4261999999999997</v>
      </c>
      <c r="I30" s="27">
        <v>5.96</v>
      </c>
      <c r="J30" s="27">
        <v>5.5366</v>
      </c>
      <c r="K30" s="27">
        <v>5.5823999999999998</v>
      </c>
      <c r="L30" s="27">
        <v>5.8921999999999999</v>
      </c>
      <c r="M30" s="27">
        <v>5.7624000000000004</v>
      </c>
      <c r="N30" s="27">
        <v>5.7972999999999999</v>
      </c>
      <c r="O30" s="27">
        <v>6.0660999999999996</v>
      </c>
      <c r="P30" s="27">
        <v>5.8882000000000003</v>
      </c>
      <c r="Q30" s="27">
        <v>5.8217999999999996</v>
      </c>
      <c r="R30" s="27">
        <v>5.5644999999999998</v>
      </c>
      <c r="S30" s="27">
        <v>5.2767999999999997</v>
      </c>
      <c r="T30" s="27">
        <v>5.1943999999999999</v>
      </c>
      <c r="U30" s="27">
        <v>5.0316000000000001</v>
      </c>
      <c r="V30" s="27">
        <v>4.3795999999999999</v>
      </c>
      <c r="W30" s="27">
        <v>4.6143999999999998</v>
      </c>
      <c r="X30" s="27">
        <v>4.5942999999999996</v>
      </c>
      <c r="Y30" s="27">
        <v>4.5857000000000001</v>
      </c>
      <c r="Z30" s="27">
        <v>4.6028000000000002</v>
      </c>
    </row>
    <row r="31" spans="1:26" x14ac:dyDescent="0.25">
      <c r="A31" s="24" t="s">
        <v>144</v>
      </c>
      <c r="B31" s="20">
        <v>1.1346933841897446</v>
      </c>
      <c r="C31" s="20">
        <v>0.9246405543563424</v>
      </c>
      <c r="D31" s="20">
        <v>0.88777945921425838</v>
      </c>
      <c r="E31" s="20">
        <v>0.86347762504744396</v>
      </c>
      <c r="F31" s="20">
        <v>0.95289897351521446</v>
      </c>
      <c r="G31" s="20">
        <v>0.86601311369957645</v>
      </c>
      <c r="H31" s="20">
        <v>0.84142360200010291</v>
      </c>
      <c r="I31" s="20">
        <v>0.82363288648269106</v>
      </c>
      <c r="J31" s="20">
        <v>0.84120397567018279</v>
      </c>
      <c r="K31" s="20">
        <v>0.79677073645985563</v>
      </c>
      <c r="L31" s="20">
        <v>0.77407780913660396</v>
      </c>
      <c r="M31" s="20">
        <v>0.76398009011689072</v>
      </c>
      <c r="N31" s="20">
        <v>0.78521544502816254</v>
      </c>
      <c r="O31" s="20">
        <v>0.82699999999999996</v>
      </c>
      <c r="P31" s="20">
        <v>0.82838688397850413</v>
      </c>
      <c r="Q31" s="20">
        <v>0.85023164647184601</v>
      </c>
      <c r="R31" s="20">
        <v>0.87331777768263619</v>
      </c>
      <c r="S31" s="20">
        <v>0.74482640909100672</v>
      </c>
      <c r="T31" s="20">
        <v>0.7758123862862486</v>
      </c>
      <c r="U31" s="20">
        <v>0.76995987348559902</v>
      </c>
      <c r="V31" s="20">
        <v>0.67705899298998107</v>
      </c>
      <c r="W31" s="20">
        <v>0.65706591119738389</v>
      </c>
      <c r="X31" s="20">
        <v>0.68754604603271818</v>
      </c>
      <c r="Y31" s="20">
        <v>0.703242421683695</v>
      </c>
      <c r="Z31" s="20">
        <v>0.70719564419429826</v>
      </c>
    </row>
    <row r="32" spans="1:26" x14ac:dyDescent="0.25">
      <c r="A32" s="23" t="s">
        <v>168</v>
      </c>
      <c r="B32" s="21">
        <v>71</v>
      </c>
      <c r="C32" s="21">
        <v>74</v>
      </c>
      <c r="D32" s="21">
        <v>77</v>
      </c>
      <c r="E32" s="21">
        <v>81</v>
      </c>
      <c r="F32" s="21">
        <v>73</v>
      </c>
      <c r="G32" s="21">
        <v>72</v>
      </c>
      <c r="H32" s="21">
        <v>74</v>
      </c>
      <c r="I32" s="21">
        <v>78</v>
      </c>
      <c r="J32" s="21">
        <v>74</v>
      </c>
      <c r="K32" s="21">
        <v>70</v>
      </c>
      <c r="L32" s="21">
        <v>70</v>
      </c>
      <c r="M32" s="21">
        <v>71</v>
      </c>
      <c r="N32" s="21">
        <v>70</v>
      </c>
      <c r="O32" s="21">
        <v>68</v>
      </c>
      <c r="P32" s="21">
        <v>68</v>
      </c>
      <c r="Q32" s="21">
        <v>70</v>
      </c>
      <c r="R32" s="21">
        <v>68</v>
      </c>
      <c r="S32" s="21">
        <v>70</v>
      </c>
      <c r="T32" s="21">
        <v>68</v>
      </c>
      <c r="U32" s="21">
        <v>75</v>
      </c>
      <c r="V32" s="21">
        <v>71</v>
      </c>
      <c r="W32" s="21">
        <v>71</v>
      </c>
      <c r="X32" s="21">
        <v>70</v>
      </c>
      <c r="Y32" s="21">
        <v>76</v>
      </c>
      <c r="Z32" s="21">
        <v>70</v>
      </c>
    </row>
    <row r="33" spans="1:26" x14ac:dyDescent="0.25">
      <c r="A33" s="23" t="s">
        <v>169</v>
      </c>
      <c r="B33" s="21">
        <v>70</v>
      </c>
      <c r="C33" s="21">
        <v>73</v>
      </c>
      <c r="D33" s="21">
        <v>74</v>
      </c>
      <c r="E33" s="21">
        <v>76</v>
      </c>
      <c r="F33" s="21">
        <v>72</v>
      </c>
      <c r="G33" s="21">
        <v>73</v>
      </c>
      <c r="H33" s="21">
        <v>74</v>
      </c>
      <c r="I33" s="21">
        <v>75</v>
      </c>
      <c r="J33" s="21">
        <v>74</v>
      </c>
      <c r="K33" s="21">
        <v>69</v>
      </c>
      <c r="L33" s="21">
        <v>68</v>
      </c>
      <c r="M33" s="21">
        <v>68</v>
      </c>
      <c r="N33" s="21">
        <v>68</v>
      </c>
      <c r="O33" s="21">
        <v>66</v>
      </c>
      <c r="P33" s="21">
        <v>67</v>
      </c>
      <c r="Q33" s="21">
        <v>67</v>
      </c>
      <c r="R33" s="21">
        <v>66</v>
      </c>
      <c r="S33" s="21">
        <v>68</v>
      </c>
      <c r="T33" s="21">
        <v>67</v>
      </c>
      <c r="U33" s="21">
        <v>71</v>
      </c>
      <c r="V33" s="21">
        <v>69</v>
      </c>
      <c r="W33" s="21">
        <v>67</v>
      </c>
      <c r="X33" s="21">
        <v>67</v>
      </c>
      <c r="Y33" s="21">
        <v>69</v>
      </c>
      <c r="Z33" s="21">
        <v>66</v>
      </c>
    </row>
    <row r="34" spans="1:26" x14ac:dyDescent="0.25">
      <c r="A34" s="17"/>
    </row>
    <row r="35" spans="1:26" x14ac:dyDescent="0.25">
      <c r="A35" s="17"/>
    </row>
    <row r="36" spans="1:26" x14ac:dyDescent="0.25">
      <c r="A36" s="17"/>
    </row>
    <row r="37" spans="1:26" x14ac:dyDescent="0.25">
      <c r="A37" s="17"/>
    </row>
    <row r="38" spans="1:26" x14ac:dyDescent="0.25">
      <c r="A38" s="17"/>
    </row>
    <row r="39" spans="1:26" x14ac:dyDescent="0.25">
      <c r="A39" s="17"/>
    </row>
    <row r="40" spans="1:26" x14ac:dyDescent="0.25">
      <c r="A40" s="17"/>
    </row>
    <row r="41" spans="1:26" x14ac:dyDescent="0.25">
      <c r="A41" s="17"/>
    </row>
    <row r="42" spans="1:26" x14ac:dyDescent="0.25">
      <c r="A42" s="17"/>
    </row>
    <row r="43" spans="1:26" x14ac:dyDescent="0.25">
      <c r="A43" s="17"/>
    </row>
    <row r="44" spans="1:26" x14ac:dyDescent="0.25">
      <c r="A44" s="17"/>
    </row>
    <row r="45" spans="1:26" x14ac:dyDescent="0.25">
      <c r="A45" s="17"/>
    </row>
    <row r="46" spans="1:26" x14ac:dyDescent="0.25">
      <c r="A46" s="17"/>
    </row>
    <row r="47" spans="1:26" x14ac:dyDescent="0.25">
      <c r="A47" s="17"/>
    </row>
    <row r="48" spans="1:26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CBDE8-BA92-4C64-83EA-BCBC3C8AC002}">
  <dimension ref="A1:AE26"/>
  <sheetViews>
    <sheetView showGridLines="0" zoomScaleNormal="100" workbookViewId="0">
      <selection activeCell="B26" sqref="B26"/>
    </sheetView>
  </sheetViews>
  <sheetFormatPr defaultColWidth="8.6640625" defaultRowHeight="13.2" x14ac:dyDescent="0.25"/>
  <cols>
    <col min="1" max="1" width="42.6640625" style="22" customWidth="1"/>
    <col min="2" max="14" width="9.109375" style="1" bestFit="1" customWidth="1"/>
    <col min="15" max="27" width="8.6640625" style="1" customWidth="1"/>
    <col min="28" max="16384" width="8.6640625" style="1"/>
  </cols>
  <sheetData>
    <row r="1" spans="1:31" ht="13.8" x14ac:dyDescent="0.25">
      <c r="A1" s="48" t="s">
        <v>165</v>
      </c>
    </row>
    <row r="2" spans="1:31" x14ac:dyDescent="0.25">
      <c r="A2" s="13" t="s">
        <v>181</v>
      </c>
      <c r="B2" s="4" t="s">
        <v>209</v>
      </c>
      <c r="C2" s="4" t="s">
        <v>206</v>
      </c>
      <c r="D2" s="4" t="s">
        <v>203</v>
      </c>
      <c r="E2" s="4" t="s">
        <v>202</v>
      </c>
      <c r="F2" s="4" t="s">
        <v>198</v>
      </c>
      <c r="G2" s="4" t="s">
        <v>194</v>
      </c>
      <c r="H2" s="4" t="s">
        <v>193</v>
      </c>
      <c r="I2" s="4" t="s">
        <v>190</v>
      </c>
      <c r="J2" s="4" t="s">
        <v>189</v>
      </c>
      <c r="K2" s="4" t="s">
        <v>188</v>
      </c>
      <c r="L2" s="4" t="s">
        <v>187</v>
      </c>
      <c r="M2" s="4" t="s">
        <v>186</v>
      </c>
      <c r="N2" s="4" t="s">
        <v>185</v>
      </c>
      <c r="O2" s="4" t="s">
        <v>184</v>
      </c>
      <c r="P2" s="4" t="s">
        <v>22</v>
      </c>
      <c r="Q2" s="4" t="s">
        <v>23</v>
      </c>
      <c r="R2" s="4" t="s">
        <v>24</v>
      </c>
      <c r="S2" s="4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155</v>
      </c>
    </row>
    <row r="3" spans="1:31" ht="26.4" x14ac:dyDescent="0.25">
      <c r="A3" s="19" t="s">
        <v>88</v>
      </c>
      <c r="B3" s="14">
        <v>518173</v>
      </c>
      <c r="C3" s="14">
        <v>574217</v>
      </c>
      <c r="D3" s="14">
        <v>594011</v>
      </c>
      <c r="E3" s="14">
        <v>608655</v>
      </c>
      <c r="F3" s="14">
        <v>619834</v>
      </c>
      <c r="G3" s="14">
        <v>640789</v>
      </c>
      <c r="H3" s="14">
        <v>643744</v>
      </c>
      <c r="I3" s="14">
        <v>643629</v>
      </c>
      <c r="J3" s="14">
        <v>642612</v>
      </c>
      <c r="K3" s="14">
        <v>660659</v>
      </c>
      <c r="L3" s="14">
        <v>655213</v>
      </c>
      <c r="M3" s="14">
        <v>632103</v>
      </c>
      <c r="N3" s="14">
        <v>625065</v>
      </c>
      <c r="O3" s="14">
        <v>615900</v>
      </c>
      <c r="P3" s="14">
        <v>597555</v>
      </c>
      <c r="Q3" s="14">
        <v>572736</v>
      </c>
      <c r="R3" s="14">
        <v>579350</v>
      </c>
      <c r="S3" s="14">
        <v>587764</v>
      </c>
      <c r="T3" s="14">
        <v>579387</v>
      </c>
      <c r="U3" s="14">
        <v>558751</v>
      </c>
      <c r="V3" s="14">
        <v>563521</v>
      </c>
      <c r="W3" s="14">
        <v>585557</v>
      </c>
      <c r="X3" s="14">
        <v>588744</v>
      </c>
      <c r="Y3" s="14">
        <v>567109</v>
      </c>
      <c r="Z3" s="14">
        <v>559188</v>
      </c>
      <c r="AA3" s="14">
        <v>554053</v>
      </c>
    </row>
    <row r="4" spans="1:31" ht="26.4" x14ac:dyDescent="0.25">
      <c r="A4" s="19" t="s">
        <v>72</v>
      </c>
      <c r="B4" s="14">
        <v>7546</v>
      </c>
      <c r="C4" s="14">
        <v>8715</v>
      </c>
      <c r="D4" s="14">
        <v>7607</v>
      </c>
      <c r="E4" s="14">
        <v>3813</v>
      </c>
      <c r="F4" s="14">
        <v>4783</v>
      </c>
      <c r="G4" s="14">
        <v>5390</v>
      </c>
      <c r="H4" s="14">
        <v>3954</v>
      </c>
      <c r="I4" s="14">
        <v>3549</v>
      </c>
      <c r="J4" s="14">
        <v>3934</v>
      </c>
      <c r="K4" s="14">
        <v>3936</v>
      </c>
      <c r="L4" s="14">
        <v>4680</v>
      </c>
      <c r="M4" s="14">
        <v>4197</v>
      </c>
      <c r="N4" s="14">
        <v>4669</v>
      </c>
      <c r="O4" s="14">
        <v>3811</v>
      </c>
      <c r="P4" s="14">
        <v>4516</v>
      </c>
      <c r="Q4" s="14">
        <v>4129</v>
      </c>
      <c r="R4" s="14">
        <v>3932</v>
      </c>
      <c r="S4" s="14">
        <v>3667</v>
      </c>
      <c r="T4" s="14">
        <v>3863</v>
      </c>
      <c r="U4" s="14">
        <v>3531</v>
      </c>
      <c r="V4" s="14">
        <v>3939</v>
      </c>
      <c r="W4" s="14">
        <v>3876</v>
      </c>
      <c r="X4" s="14">
        <v>4388</v>
      </c>
      <c r="Y4" s="14">
        <v>4059</v>
      </c>
      <c r="Z4" s="14">
        <v>4635</v>
      </c>
      <c r="AA4" s="14">
        <v>4267</v>
      </c>
    </row>
    <row r="5" spans="1:31" s="50" customFormat="1" ht="26.4" x14ac:dyDescent="0.25">
      <c r="A5" s="31" t="s">
        <v>118</v>
      </c>
      <c r="B5" s="16">
        <v>510627</v>
      </c>
      <c r="C5" s="16">
        <v>565502</v>
      </c>
      <c r="D5" s="16">
        <v>586404</v>
      </c>
      <c r="E5" s="16">
        <f t="shared" ref="E5:J5" si="0">+E3-E4</f>
        <v>604842</v>
      </c>
      <c r="F5" s="16">
        <f t="shared" si="0"/>
        <v>615051</v>
      </c>
      <c r="G5" s="16">
        <f t="shared" si="0"/>
        <v>635399</v>
      </c>
      <c r="H5" s="16">
        <f t="shared" si="0"/>
        <v>639790</v>
      </c>
      <c r="I5" s="16">
        <f t="shared" si="0"/>
        <v>640080</v>
      </c>
      <c r="J5" s="16">
        <f t="shared" si="0"/>
        <v>638678</v>
      </c>
      <c r="K5" s="16">
        <f>+K3-K4</f>
        <v>656723</v>
      </c>
      <c r="L5" s="16">
        <v>650533</v>
      </c>
      <c r="M5" s="16">
        <v>627906</v>
      </c>
      <c r="N5" s="16">
        <v>620396</v>
      </c>
      <c r="O5" s="16">
        <v>612089</v>
      </c>
      <c r="P5" s="16">
        <v>593039</v>
      </c>
      <c r="Q5" s="16">
        <v>568607</v>
      </c>
      <c r="R5" s="16">
        <v>575418</v>
      </c>
      <c r="S5" s="16">
        <v>584097</v>
      </c>
      <c r="T5" s="16">
        <v>575524</v>
      </c>
      <c r="U5" s="16">
        <v>555220</v>
      </c>
      <c r="V5" s="16">
        <v>559582</v>
      </c>
      <c r="W5" s="16">
        <v>581681</v>
      </c>
      <c r="X5" s="16">
        <v>584356</v>
      </c>
      <c r="Y5" s="16">
        <v>563050</v>
      </c>
      <c r="Z5" s="16">
        <v>554553</v>
      </c>
      <c r="AA5" s="16">
        <v>549786</v>
      </c>
      <c r="AB5" s="49"/>
      <c r="AC5" s="49"/>
      <c r="AD5" s="49"/>
      <c r="AE5" s="49"/>
    </row>
    <row r="6" spans="1:31" s="50" customFormat="1" x14ac:dyDescent="0.25">
      <c r="A6" s="1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"/>
      <c r="AC6" s="1"/>
      <c r="AD6" s="1"/>
      <c r="AE6" s="1"/>
    </row>
    <row r="7" spans="1:31" x14ac:dyDescent="0.25">
      <c r="A7" s="19" t="s">
        <v>120</v>
      </c>
      <c r="B7" s="14">
        <v>525726</v>
      </c>
      <c r="C7" s="14">
        <v>504381</v>
      </c>
      <c r="D7" s="14">
        <v>482599</v>
      </c>
      <c r="E7" s="14">
        <v>440079</v>
      </c>
      <c r="F7" s="14">
        <v>491809</v>
      </c>
      <c r="G7" s="14">
        <v>459671</v>
      </c>
      <c r="H7" s="14">
        <v>426855</v>
      </c>
      <c r="I7" s="14">
        <v>403374</v>
      </c>
      <c r="J7" s="14">
        <v>434067</v>
      </c>
      <c r="K7" s="14">
        <v>411476</v>
      </c>
      <c r="L7" s="14">
        <v>388457</v>
      </c>
      <c r="M7" s="14">
        <v>354222</v>
      </c>
      <c r="N7" s="14">
        <v>340523</v>
      </c>
      <c r="O7" s="14">
        <v>327413</v>
      </c>
      <c r="P7" s="14">
        <v>300503</v>
      </c>
      <c r="Q7" s="14">
        <v>275322</v>
      </c>
      <c r="R7" s="14">
        <v>246213</v>
      </c>
      <c r="S7" s="14">
        <v>205731</v>
      </c>
      <c r="T7" s="14">
        <v>224265</v>
      </c>
      <c r="U7" s="14">
        <v>189613</v>
      </c>
      <c r="V7" s="14">
        <v>104138</v>
      </c>
      <c r="W7" s="14">
        <v>113050</v>
      </c>
      <c r="X7" s="14">
        <v>131548</v>
      </c>
      <c r="Y7" s="14">
        <v>111534</v>
      </c>
      <c r="Z7" s="14">
        <v>89873</v>
      </c>
      <c r="AA7" s="14">
        <v>63920</v>
      </c>
    </row>
    <row r="8" spans="1:31" x14ac:dyDescent="0.25">
      <c r="A8" s="19" t="s">
        <v>117</v>
      </c>
      <c r="B8" s="14">
        <v>387565.69200000004</v>
      </c>
      <c r="C8" s="14">
        <v>387565.69200000004</v>
      </c>
      <c r="D8" s="14">
        <v>387565.69200000004</v>
      </c>
      <c r="E8" s="14">
        <v>387565.69200000004</v>
      </c>
      <c r="F8" s="14">
        <v>387565.69200000004</v>
      </c>
      <c r="G8" s="14">
        <v>387565.69200000004</v>
      </c>
      <c r="H8" s="14">
        <v>387565.69200000004</v>
      </c>
      <c r="I8" s="14">
        <v>387565.69200000004</v>
      </c>
      <c r="J8" s="14">
        <v>387565.69200000004</v>
      </c>
      <c r="K8" s="14">
        <v>387565.69200000004</v>
      </c>
      <c r="L8" s="14">
        <v>387565.69200000004</v>
      </c>
      <c r="M8" s="14">
        <v>387565.69200000004</v>
      </c>
      <c r="N8" s="14">
        <v>387565.69200000004</v>
      </c>
      <c r="O8" s="14">
        <v>387565.69200000004</v>
      </c>
      <c r="P8" s="14">
        <v>387565.69200000004</v>
      </c>
      <c r="Q8" s="14">
        <v>387565.69200000004</v>
      </c>
      <c r="R8" s="14">
        <v>387565.69200000004</v>
      </c>
      <c r="S8" s="14">
        <v>383660.74800000002</v>
      </c>
      <c r="T8" s="14">
        <v>383660.74800000002</v>
      </c>
      <c r="U8" s="14">
        <v>383660.74800000002</v>
      </c>
      <c r="V8" s="14">
        <v>383660.74800000002</v>
      </c>
      <c r="W8" s="14">
        <v>383660.74800000002</v>
      </c>
      <c r="X8" s="14">
        <v>383660.74800000002</v>
      </c>
      <c r="Y8" s="14">
        <v>383660.74800000002</v>
      </c>
      <c r="Z8" s="14">
        <v>383660.74800000002</v>
      </c>
      <c r="AA8" s="14">
        <v>380732.04000000004</v>
      </c>
    </row>
    <row r="9" spans="1:31" s="49" customFormat="1" x14ac:dyDescent="0.25">
      <c r="A9" s="31" t="s">
        <v>145</v>
      </c>
      <c r="B9" s="16">
        <f>SUM(B7:B8)</f>
        <v>913291.69200000004</v>
      </c>
      <c r="C9" s="16">
        <f>SUM(C7:C8)</f>
        <v>891946.69200000004</v>
      </c>
      <c r="D9" s="16">
        <f>SUM(D7:D8)</f>
        <v>870164.69200000004</v>
      </c>
      <c r="E9" s="16">
        <f>SUM(E7:E8)</f>
        <v>827644.69200000004</v>
      </c>
      <c r="F9" s="16">
        <v>879374.69200000004</v>
      </c>
      <c r="G9" s="16">
        <f>SUM(G7:G8)</f>
        <v>847236.69200000004</v>
      </c>
      <c r="H9" s="16">
        <f>SUM(H7:H8)</f>
        <v>814420.69200000004</v>
      </c>
      <c r="I9" s="16">
        <f>SUM(I7:I8)</f>
        <v>790939.69200000004</v>
      </c>
      <c r="J9" s="16">
        <f>SUM(J7:J8)</f>
        <v>821632.69200000004</v>
      </c>
      <c r="K9" s="16">
        <f>SUM(K7:K8)</f>
        <v>799041.69200000004</v>
      </c>
      <c r="L9" s="16">
        <v>776022.69200000004</v>
      </c>
      <c r="M9" s="16">
        <v>741787.69200000004</v>
      </c>
      <c r="N9" s="16">
        <v>728088.69200000004</v>
      </c>
      <c r="O9" s="16">
        <v>714978.69200000004</v>
      </c>
      <c r="P9" s="16">
        <v>688068.69200000004</v>
      </c>
      <c r="Q9" s="16">
        <v>662887.69200000004</v>
      </c>
      <c r="R9" s="16">
        <v>633778.69200000004</v>
      </c>
      <c r="S9" s="16">
        <v>589391.74800000002</v>
      </c>
      <c r="T9" s="16">
        <v>607925.74800000002</v>
      </c>
      <c r="U9" s="16">
        <v>573273.74800000002</v>
      </c>
      <c r="V9" s="16">
        <v>487798.74800000002</v>
      </c>
      <c r="W9" s="16">
        <v>496710.74800000002</v>
      </c>
      <c r="X9" s="16">
        <v>515208.74800000002</v>
      </c>
      <c r="Y9" s="16">
        <v>495194.74800000002</v>
      </c>
      <c r="Z9" s="16">
        <v>473533.74800000002</v>
      </c>
      <c r="AA9" s="16">
        <v>444652.04000000004</v>
      </c>
    </row>
    <row r="10" spans="1:31" x14ac:dyDescent="0.25">
      <c r="A10" s="19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31" x14ac:dyDescent="0.25">
      <c r="A11" s="19" t="s">
        <v>145</v>
      </c>
      <c r="B11" s="14">
        <v>913291.69200000004</v>
      </c>
      <c r="C11" s="14">
        <f>+C9</f>
        <v>891946.69200000004</v>
      </c>
      <c r="D11" s="14">
        <f>+D9</f>
        <v>870164.69200000004</v>
      </c>
      <c r="E11" s="14">
        <f>+E9</f>
        <v>827644.69200000004</v>
      </c>
      <c r="F11" s="14">
        <v>879374.69200000004</v>
      </c>
      <c r="G11" s="14">
        <f>+G9</f>
        <v>847236.69200000004</v>
      </c>
      <c r="H11" s="14">
        <f>+H9</f>
        <v>814420.69200000004</v>
      </c>
      <c r="I11" s="14">
        <f>+I9</f>
        <v>790939.69200000004</v>
      </c>
      <c r="J11" s="14">
        <v>821632.69200000004</v>
      </c>
      <c r="K11" s="14">
        <f>+K9</f>
        <v>799041.69200000004</v>
      </c>
      <c r="L11" s="14">
        <v>776022.69200000004</v>
      </c>
      <c r="M11" s="14">
        <v>741787.69200000004</v>
      </c>
      <c r="N11" s="14">
        <v>728088.69200000004</v>
      </c>
      <c r="O11" s="14">
        <v>714978.69200000004</v>
      </c>
      <c r="P11" s="14">
        <v>688068.69200000004</v>
      </c>
      <c r="Q11" s="14">
        <v>662887.69200000004</v>
      </c>
      <c r="R11" s="14">
        <v>633778.69200000004</v>
      </c>
      <c r="S11" s="14">
        <v>589391.74800000002</v>
      </c>
      <c r="T11" s="14">
        <v>607925.74800000002</v>
      </c>
      <c r="U11" s="14">
        <v>573273.74800000002</v>
      </c>
      <c r="V11" s="14">
        <v>487798.74800000002</v>
      </c>
      <c r="W11" s="14">
        <v>496710.74800000002</v>
      </c>
      <c r="X11" s="14">
        <v>515208.74800000002</v>
      </c>
      <c r="Y11" s="14">
        <v>495194.74800000002</v>
      </c>
      <c r="Z11" s="14">
        <v>473533.74800000002</v>
      </c>
      <c r="AA11" s="14">
        <v>444652.04000000004</v>
      </c>
    </row>
    <row r="12" spans="1:31" x14ac:dyDescent="0.25">
      <c r="A12" s="19" t="s">
        <v>70</v>
      </c>
      <c r="B12" s="14">
        <v>21467</v>
      </c>
      <c r="C12" s="14">
        <v>23351</v>
      </c>
      <c r="D12" s="14">
        <v>25234</v>
      </c>
      <c r="E12" s="14">
        <v>27118</v>
      </c>
      <c r="F12" s="14">
        <v>18882</v>
      </c>
      <c r="G12" s="14">
        <v>19478</v>
      </c>
      <c r="H12" s="14">
        <v>21414</v>
      </c>
      <c r="I12" s="14">
        <v>22755</v>
      </c>
      <c r="J12" s="14">
        <v>24024</v>
      </c>
      <c r="K12" s="14">
        <v>16994</v>
      </c>
      <c r="L12" s="14">
        <v>18071</v>
      </c>
      <c r="M12" s="14">
        <v>19156</v>
      </c>
      <c r="N12" s="14">
        <v>20705</v>
      </c>
      <c r="O12" s="14">
        <v>-22545</v>
      </c>
      <c r="P12" s="14">
        <v>-24577</v>
      </c>
      <c r="Q12" s="14">
        <v>-26766</v>
      </c>
      <c r="R12" s="14">
        <v>-29317</v>
      </c>
      <c r="S12" s="14">
        <v>-30839</v>
      </c>
      <c r="T12" s="14">
        <v>-33037</v>
      </c>
      <c r="U12" s="14">
        <v>-35366</v>
      </c>
      <c r="V12" s="14">
        <v>-37601</v>
      </c>
      <c r="W12" s="14">
        <v>-27702</v>
      </c>
      <c r="X12" s="14">
        <v>-29511</v>
      </c>
      <c r="Y12" s="14">
        <v>-31319</v>
      </c>
      <c r="Z12" s="14">
        <v>-13127</v>
      </c>
      <c r="AA12" s="14">
        <v>-14221</v>
      </c>
    </row>
    <row r="13" spans="1:31" s="49" customFormat="1" x14ac:dyDescent="0.25">
      <c r="A13" s="31" t="s">
        <v>146</v>
      </c>
      <c r="B13" s="16">
        <f t="shared" ref="B13:E13" si="1">+B11-B12</f>
        <v>891824.69200000004</v>
      </c>
      <c r="C13" s="16">
        <f t="shared" si="1"/>
        <v>868595.69200000004</v>
      </c>
      <c r="D13" s="16">
        <f t="shared" si="1"/>
        <v>844930.69200000004</v>
      </c>
      <c r="E13" s="16">
        <f t="shared" si="1"/>
        <v>800526.69200000004</v>
      </c>
      <c r="F13" s="16">
        <f t="shared" ref="F13:K13" si="2">+F11-F12</f>
        <v>860492.69200000004</v>
      </c>
      <c r="G13" s="16">
        <f t="shared" si="2"/>
        <v>827758.69200000004</v>
      </c>
      <c r="H13" s="16">
        <f t="shared" si="2"/>
        <v>793006.69200000004</v>
      </c>
      <c r="I13" s="16">
        <f t="shared" si="2"/>
        <v>768184.69200000004</v>
      </c>
      <c r="J13" s="16">
        <f t="shared" si="2"/>
        <v>797608.69200000004</v>
      </c>
      <c r="K13" s="16">
        <f t="shared" si="2"/>
        <v>782047.69200000004</v>
      </c>
      <c r="L13" s="16">
        <v>757951.69200000004</v>
      </c>
      <c r="M13" s="16">
        <v>722631.69200000004</v>
      </c>
      <c r="N13" s="16">
        <v>707383.69200000004</v>
      </c>
      <c r="O13" s="16">
        <v>692433.69200000004</v>
      </c>
      <c r="P13" s="16">
        <v>663491.69200000004</v>
      </c>
      <c r="Q13" s="16">
        <v>636121.69200000004</v>
      </c>
      <c r="R13" s="16">
        <v>604461.69200000004</v>
      </c>
      <c r="S13" s="16">
        <v>558552.74800000002</v>
      </c>
      <c r="T13" s="16">
        <v>574888.74800000002</v>
      </c>
      <c r="U13" s="16">
        <v>537907.74800000002</v>
      </c>
      <c r="V13" s="16">
        <v>450197.74800000002</v>
      </c>
      <c r="W13" s="16">
        <v>469008.74800000002</v>
      </c>
      <c r="X13" s="16">
        <v>485697.74800000002</v>
      </c>
      <c r="Y13" s="16">
        <v>463875.74800000002</v>
      </c>
      <c r="Z13" s="16">
        <v>460406.74800000002</v>
      </c>
      <c r="AA13" s="16">
        <v>430431.04000000004</v>
      </c>
    </row>
    <row r="14" spans="1:31" x14ac:dyDescent="0.25">
      <c r="A14" s="19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31" x14ac:dyDescent="0.25">
      <c r="A15" s="19" t="s">
        <v>148</v>
      </c>
      <c r="B15" s="14">
        <f>31610*4</f>
        <v>126440</v>
      </c>
      <c r="C15" s="14">
        <v>164711</v>
      </c>
      <c r="D15" s="14">
        <f>134783/3*4</f>
        <v>179710.66666666666</v>
      </c>
      <c r="E15" s="14">
        <f>85985*2</f>
        <v>171970</v>
      </c>
      <c r="F15" s="14">
        <f>45039*4</f>
        <v>180156</v>
      </c>
      <c r="G15" s="14">
        <v>165363</v>
      </c>
      <c r="H15" s="14">
        <f>121097/3*4</f>
        <v>161462.66666666666</v>
      </c>
      <c r="I15" s="14">
        <f>80716*2</f>
        <v>161432</v>
      </c>
      <c r="J15" s="14">
        <f>41508*4</f>
        <v>166032</v>
      </c>
      <c r="K15" s="14">
        <v>110656</v>
      </c>
      <c r="L15" s="14">
        <f>61196/3*4</f>
        <v>81594.666666666672</v>
      </c>
      <c r="M15" s="14">
        <f>27019*2</f>
        <v>54038</v>
      </c>
      <c r="N15" s="14">
        <f>13013*4</f>
        <v>52052</v>
      </c>
      <c r="O15" s="14">
        <v>119980</v>
      </c>
      <c r="P15" s="14">
        <v>126201.33333333333</v>
      </c>
      <c r="Q15" s="14">
        <v>139204</v>
      </c>
      <c r="R15" s="14">
        <v>161420</v>
      </c>
      <c r="S15" s="14">
        <v>43372</v>
      </c>
      <c r="T15" s="14">
        <v>81996</v>
      </c>
      <c r="U15" s="14">
        <v>53498</v>
      </c>
      <c r="V15" s="14">
        <v>-34764</v>
      </c>
      <c r="W15" s="14">
        <v>49455</v>
      </c>
      <c r="X15" s="14">
        <v>92516</v>
      </c>
      <c r="Y15" s="14">
        <v>94988</v>
      </c>
      <c r="Z15" s="14">
        <v>103812</v>
      </c>
      <c r="AA15" s="14">
        <v>14335</v>
      </c>
    </row>
    <row r="16" spans="1:31" x14ac:dyDescent="0.25">
      <c r="A16" s="19" t="s">
        <v>147</v>
      </c>
      <c r="B16" s="14">
        <f>+(B9+C9)/2</f>
        <v>902619.19200000004</v>
      </c>
      <c r="C16" s="14">
        <f>+(C9+G9)/2</f>
        <v>869591.69200000004</v>
      </c>
      <c r="D16" s="14">
        <f>+(D9+G9)/2</f>
        <v>858700.69200000004</v>
      </c>
      <c r="E16" s="14">
        <f>+(E9+G9)/2</f>
        <v>837440.69200000004</v>
      </c>
      <c r="F16" s="14">
        <f>+(F9+G9)/2</f>
        <v>863305.69200000004</v>
      </c>
      <c r="G16" s="14">
        <f>+(G9+K9)/2</f>
        <v>823139.19200000004</v>
      </c>
      <c r="H16" s="14">
        <f>+(H9+K9)/2</f>
        <v>806731.19200000004</v>
      </c>
      <c r="I16" s="14">
        <f>+(I9+K9)/2</f>
        <v>794990.69200000004</v>
      </c>
      <c r="J16" s="14">
        <f>+(J9+K9)/2</f>
        <v>810337.19200000004</v>
      </c>
      <c r="K16" s="14">
        <f>+(K9+O9)/2</f>
        <v>757010.19200000004</v>
      </c>
      <c r="L16" s="14">
        <v>745501</v>
      </c>
      <c r="M16" s="14">
        <v>728383</v>
      </c>
      <c r="N16" s="14">
        <v>721534</v>
      </c>
      <c r="O16" s="14">
        <v>652185.22</v>
      </c>
      <c r="P16" s="14">
        <v>638730.22</v>
      </c>
      <c r="Q16" s="14">
        <v>626139.72</v>
      </c>
      <c r="R16" s="14">
        <v>611585.22</v>
      </c>
      <c r="S16" s="14">
        <v>543051.24800000002</v>
      </c>
      <c r="T16" s="14">
        <v>552318.24800000002</v>
      </c>
      <c r="U16" s="14">
        <v>534992.24800000002</v>
      </c>
      <c r="V16" s="14">
        <v>492254.74800000002</v>
      </c>
      <c r="W16" s="14">
        <v>470681.39400000003</v>
      </c>
      <c r="X16" s="14">
        <v>479930.39400000003</v>
      </c>
      <c r="Y16" s="14">
        <v>469923.39400000003</v>
      </c>
      <c r="Z16" s="14">
        <v>459092.89400000003</v>
      </c>
      <c r="AA16" s="14">
        <v>502530</v>
      </c>
    </row>
    <row r="17" spans="1:27" s="49" customFormat="1" ht="26.4" x14ac:dyDescent="0.25">
      <c r="A17" s="31" t="s">
        <v>166</v>
      </c>
      <c r="B17" s="18">
        <f>+B15/B16</f>
        <v>0.14008122264699197</v>
      </c>
      <c r="C17" s="18">
        <f t="shared" ref="C17:D17" si="3">+C15/C16</f>
        <v>0.18941188320368635</v>
      </c>
      <c r="D17" s="18">
        <f t="shared" si="3"/>
        <v>0.209282079705913</v>
      </c>
      <c r="E17" s="18">
        <f>+E15/E16</f>
        <v>0.20535185553175864</v>
      </c>
      <c r="F17" s="18">
        <f>+F15/F16</f>
        <v>0.20868158483078783</v>
      </c>
      <c r="G17" s="18">
        <f t="shared" ref="G17:N17" si="4">+G15/G16</f>
        <v>0.20089311942274762</v>
      </c>
      <c r="H17" s="18">
        <f t="shared" si="4"/>
        <v>0.2001443210177333</v>
      </c>
      <c r="I17" s="18">
        <f>+I15/I16</f>
        <v>0.20306149697662121</v>
      </c>
      <c r="J17" s="18">
        <f t="shared" si="4"/>
        <v>0.20489248381925435</v>
      </c>
      <c r="K17" s="18">
        <f t="shared" si="4"/>
        <v>0.14617504647810606</v>
      </c>
      <c r="L17" s="18">
        <f t="shared" si="4"/>
        <v>0.10944943959386597</v>
      </c>
      <c r="M17" s="18">
        <f t="shared" si="4"/>
        <v>7.4188991231261575E-2</v>
      </c>
      <c r="N17" s="18">
        <f t="shared" si="4"/>
        <v>7.2140744580296984E-2</v>
      </c>
      <c r="O17" s="18">
        <v>0.18396614385097534</v>
      </c>
      <c r="P17" s="18">
        <v>0.19758159138506604</v>
      </c>
      <c r="Q17" s="18">
        <v>0.22232098612111686</v>
      </c>
      <c r="R17" s="18">
        <v>0.26393705197780942</v>
      </c>
      <c r="S17" s="18">
        <v>7.9867231978076589E-2</v>
      </c>
      <c r="T17" s="18">
        <v>0.14845788691015691</v>
      </c>
      <c r="U17" s="18">
        <v>9.9997710621033145E-2</v>
      </c>
      <c r="V17" s="18">
        <v>-7.062196990733749E-2</v>
      </c>
      <c r="W17" s="18">
        <v>0.10507107489360414</v>
      </c>
      <c r="X17" s="18">
        <v>0.19276962067128425</v>
      </c>
      <c r="Y17" s="18">
        <v>0.20213507395633085</v>
      </c>
      <c r="Z17" s="18">
        <v>0.22612417085244624</v>
      </c>
      <c r="AA17" s="18">
        <v>2.8525660159592462E-2</v>
      </c>
    </row>
    <row r="18" spans="1:27" x14ac:dyDescent="0.25">
      <c r="A18" s="19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x14ac:dyDescent="0.25">
      <c r="A19" s="19" t="s">
        <v>148</v>
      </c>
      <c r="B19" s="14">
        <v>126440</v>
      </c>
      <c r="C19" s="14">
        <f>+C15</f>
        <v>164711</v>
      </c>
      <c r="D19" s="14">
        <f>134783/3*4</f>
        <v>179710.66666666666</v>
      </c>
      <c r="E19" s="14">
        <f>85985*2</f>
        <v>171970</v>
      </c>
      <c r="F19" s="14">
        <f>45039*4</f>
        <v>180156</v>
      </c>
      <c r="G19" s="14">
        <v>165363</v>
      </c>
      <c r="H19" s="14">
        <f>+H15</f>
        <v>161462.66666666666</v>
      </c>
      <c r="I19" s="14">
        <f>+I15</f>
        <v>161432</v>
      </c>
      <c r="J19" s="14">
        <f t="shared" ref="J19:M19" si="5">+J15</f>
        <v>166032</v>
      </c>
      <c r="K19" s="14">
        <f t="shared" si="5"/>
        <v>110656</v>
      </c>
      <c r="L19" s="14">
        <f t="shared" si="5"/>
        <v>81594.666666666672</v>
      </c>
      <c r="M19" s="14">
        <f t="shared" si="5"/>
        <v>54038</v>
      </c>
      <c r="N19" s="14">
        <v>52052</v>
      </c>
      <c r="O19" s="14">
        <v>119980</v>
      </c>
      <c r="P19" s="14">
        <v>126201.33333333333</v>
      </c>
      <c r="Q19" s="14">
        <v>139204</v>
      </c>
      <c r="R19" s="14">
        <v>161420</v>
      </c>
      <c r="S19" s="14">
        <v>43372</v>
      </c>
      <c r="T19" s="14">
        <v>81996</v>
      </c>
      <c r="U19" s="14">
        <v>53498</v>
      </c>
      <c r="V19" s="14">
        <v>-34764</v>
      </c>
      <c r="W19" s="14">
        <v>49455</v>
      </c>
      <c r="X19" s="14">
        <v>92516</v>
      </c>
      <c r="Y19" s="14">
        <v>94988</v>
      </c>
      <c r="Z19" s="14">
        <v>103812</v>
      </c>
      <c r="AA19" s="14">
        <v>14335</v>
      </c>
    </row>
    <row r="20" spans="1:27" ht="26.4" x14ac:dyDescent="0.25">
      <c r="A20" s="19" t="s">
        <v>151</v>
      </c>
      <c r="B20" s="14">
        <f>1496*4</f>
        <v>5984</v>
      </c>
      <c r="C20" s="14">
        <v>5604</v>
      </c>
      <c r="D20" s="14">
        <f>4108/3*4</f>
        <v>5477.333333333333</v>
      </c>
      <c r="E20" s="14">
        <f>2613*2</f>
        <v>5226</v>
      </c>
      <c r="F20" s="14">
        <f>1212*4</f>
        <v>4848</v>
      </c>
      <c r="G20" s="14">
        <v>4727</v>
      </c>
      <c r="H20" s="14">
        <f>3552/3*4</f>
        <v>4736</v>
      </c>
      <c r="I20" s="14">
        <f>2361*2</f>
        <v>4722</v>
      </c>
      <c r="J20" s="14">
        <f>1197*4</f>
        <v>4788</v>
      </c>
      <c r="K20" s="14">
        <v>4629.0200000000004</v>
      </c>
      <c r="L20" s="14">
        <f>3689/3*4</f>
        <v>4918.666666666667</v>
      </c>
      <c r="M20" s="14">
        <f>2747*2</f>
        <v>5494</v>
      </c>
      <c r="N20" s="14">
        <f>1807*4</f>
        <v>7228</v>
      </c>
      <c r="O20" s="14">
        <v>7151.558</v>
      </c>
      <c r="P20" s="14">
        <v>7144.9413333333332</v>
      </c>
      <c r="Q20" s="14">
        <v>7146</v>
      </c>
      <c r="R20" s="14">
        <v>7114.2400000000007</v>
      </c>
      <c r="S20" s="14">
        <v>6936.4500000000007</v>
      </c>
      <c r="T20" s="14">
        <v>6910.5119999999997</v>
      </c>
      <c r="U20" s="14">
        <v>6844.4880000000003</v>
      </c>
      <c r="V20" s="14">
        <v>6655.848</v>
      </c>
      <c r="W20" s="14">
        <v>5123.9340000000002</v>
      </c>
      <c r="X20" s="14">
        <v>4936.08</v>
      </c>
      <c r="Y20" s="14">
        <v>4561.9440000000004</v>
      </c>
      <c r="Z20" s="14">
        <v>3439.5360000000001</v>
      </c>
      <c r="AA20" s="14">
        <v>3413.28</v>
      </c>
    </row>
    <row r="21" spans="1:27" x14ac:dyDescent="0.25">
      <c r="A21" s="19" t="s">
        <v>150</v>
      </c>
      <c r="B21" s="14">
        <f t="shared" ref="B21" si="6">+B19+B20</f>
        <v>132424</v>
      </c>
      <c r="C21" s="14">
        <f t="shared" ref="C21:H21" si="7">+C19+C20</f>
        <v>170315</v>
      </c>
      <c r="D21" s="14">
        <f t="shared" si="7"/>
        <v>185188</v>
      </c>
      <c r="E21" s="14">
        <f t="shared" si="7"/>
        <v>177196</v>
      </c>
      <c r="F21" s="14">
        <f t="shared" si="7"/>
        <v>185004</v>
      </c>
      <c r="G21" s="14">
        <f t="shared" si="7"/>
        <v>170090</v>
      </c>
      <c r="H21" s="14">
        <f t="shared" si="7"/>
        <v>166198.66666666666</v>
      </c>
      <c r="I21" s="14">
        <f t="shared" ref="I21:N21" si="8">+I19+I20</f>
        <v>166154</v>
      </c>
      <c r="J21" s="14">
        <f t="shared" si="8"/>
        <v>170820</v>
      </c>
      <c r="K21" s="14">
        <f t="shared" si="8"/>
        <v>115285.02</v>
      </c>
      <c r="L21" s="14">
        <f t="shared" si="8"/>
        <v>86513.333333333343</v>
      </c>
      <c r="M21" s="14">
        <f t="shared" si="8"/>
        <v>59532</v>
      </c>
      <c r="N21" s="14">
        <f t="shared" si="8"/>
        <v>59280</v>
      </c>
      <c r="O21" s="14">
        <v>127131.558</v>
      </c>
      <c r="P21" s="14">
        <v>133346.27466666666</v>
      </c>
      <c r="Q21" s="14">
        <v>146350</v>
      </c>
      <c r="R21" s="14">
        <v>168534.24</v>
      </c>
      <c r="S21" s="14">
        <v>50308.45</v>
      </c>
      <c r="T21" s="14">
        <v>88906.512000000002</v>
      </c>
      <c r="U21" s="14">
        <v>60342.487999999998</v>
      </c>
      <c r="V21" s="14">
        <v>-28108.152000000002</v>
      </c>
      <c r="W21" s="14">
        <v>54578.934000000001</v>
      </c>
      <c r="X21" s="14">
        <v>97452.08</v>
      </c>
      <c r="Y21" s="14">
        <v>99549.944000000003</v>
      </c>
      <c r="Z21" s="14">
        <v>107251.53599999999</v>
      </c>
      <c r="AA21" s="14">
        <v>17748.28</v>
      </c>
    </row>
    <row r="22" spans="1:27" x14ac:dyDescent="0.25">
      <c r="A22" s="19" t="s">
        <v>149</v>
      </c>
      <c r="B22" s="14">
        <f>+(B13+C13)/2</f>
        <v>880210.19200000004</v>
      </c>
      <c r="C22" s="14">
        <f>+(C13+G13)/2</f>
        <v>848177.19200000004</v>
      </c>
      <c r="D22" s="14">
        <f>+(D13+G13)/2</f>
        <v>836344.69200000004</v>
      </c>
      <c r="E22" s="14">
        <f>+(E13+G13)/2</f>
        <v>814142.69200000004</v>
      </c>
      <c r="F22" s="14">
        <f>+(F13+G13)/2</f>
        <v>844125.69200000004</v>
      </c>
      <c r="G22" s="14">
        <f>+(G13+K13)/2</f>
        <v>804903.19200000004</v>
      </c>
      <c r="H22" s="14">
        <f>+(H13+K13)/2</f>
        <v>787527.19200000004</v>
      </c>
      <c r="I22" s="14">
        <f>+(I13+K13)/2</f>
        <v>775116.19200000004</v>
      </c>
      <c r="J22" s="14">
        <f>+(J13+K13)/2</f>
        <v>789828.19200000004</v>
      </c>
      <c r="K22" s="14">
        <f>+(K13+O13)/2</f>
        <v>737240.69200000004</v>
      </c>
      <c r="L22" s="14">
        <v>725193</v>
      </c>
      <c r="M22" s="14">
        <v>707533</v>
      </c>
      <c r="N22" s="14">
        <v>699909</v>
      </c>
      <c r="O22" s="14">
        <v>625493.22</v>
      </c>
      <c r="P22" s="14">
        <v>611022.22</v>
      </c>
      <c r="Q22" s="14">
        <v>597337.22</v>
      </c>
      <c r="R22" s="14">
        <v>581507.22</v>
      </c>
      <c r="S22" s="14">
        <v>513780.74800000002</v>
      </c>
      <c r="T22" s="14">
        <v>521948.74800000002</v>
      </c>
      <c r="U22" s="14">
        <v>503458.24800000002</v>
      </c>
      <c r="V22" s="14">
        <v>459603.24800000002</v>
      </c>
      <c r="W22" s="14">
        <v>449719.89400000003</v>
      </c>
      <c r="X22" s="14">
        <v>458064.39400000003</v>
      </c>
      <c r="Y22" s="14">
        <v>447153.39400000003</v>
      </c>
      <c r="Z22" s="14">
        <v>445418.89400000003</v>
      </c>
      <c r="AA22" s="14">
        <v>486121</v>
      </c>
    </row>
    <row r="23" spans="1:27" s="49" customFormat="1" ht="39.6" x14ac:dyDescent="0.25">
      <c r="A23" s="31" t="s">
        <v>167</v>
      </c>
      <c r="B23" s="18">
        <f t="shared" ref="B23" si="9">+B21/B22</f>
        <v>0.15044588349869958</v>
      </c>
      <c r="C23" s="18">
        <f t="shared" ref="C23:D23" si="10">+C21/C22</f>
        <v>0.20080120239781216</v>
      </c>
      <c r="D23" s="18">
        <f t="shared" si="10"/>
        <v>0.22142545026160099</v>
      </c>
      <c r="E23" s="18">
        <f t="shared" ref="E23" si="11">+E21/E22</f>
        <v>0.21764735069316324</v>
      </c>
      <c r="F23" s="18">
        <f t="shared" ref="F23" si="12">+F21/F22</f>
        <v>0.21916641295642497</v>
      </c>
      <c r="G23" s="18">
        <f t="shared" ref="G23" si="13">+G21/G22</f>
        <v>0.21131733814766632</v>
      </c>
      <c r="H23" s="18">
        <f t="shared" ref="H23:N23" si="14">+H21/H22</f>
        <v>0.21103863886222057</v>
      </c>
      <c r="I23" s="18">
        <f t="shared" si="14"/>
        <v>0.21436012008893757</v>
      </c>
      <c r="J23" s="18">
        <f t="shared" si="14"/>
        <v>0.21627488323435282</v>
      </c>
      <c r="K23" s="18">
        <f t="shared" si="14"/>
        <v>0.15637365279886098</v>
      </c>
      <c r="L23" s="18">
        <f t="shared" si="14"/>
        <v>0.11929697795391481</v>
      </c>
      <c r="M23" s="18">
        <f t="shared" si="14"/>
        <v>8.4140245048640844E-2</v>
      </c>
      <c r="N23" s="18">
        <f t="shared" si="14"/>
        <v>8.4696724859946074E-2</v>
      </c>
      <c r="O23" s="18">
        <v>0.20325009757899537</v>
      </c>
      <c r="P23" s="18">
        <v>0.21823473893742631</v>
      </c>
      <c r="Q23" s="18">
        <v>0.24500398619058095</v>
      </c>
      <c r="R23" s="18">
        <v>0.28982312549790867</v>
      </c>
      <c r="S23" s="18">
        <v>9.7918129855655844E-2</v>
      </c>
      <c r="T23" s="18">
        <v>0.17033571273170292</v>
      </c>
      <c r="U23" s="18">
        <v>0.11985599250724759</v>
      </c>
      <c r="V23" s="18">
        <v>-6.1157426807392799E-2</v>
      </c>
      <c r="W23" s="18">
        <v>0.12136206275989204</v>
      </c>
      <c r="X23" s="18">
        <v>0.21274755531424255</v>
      </c>
      <c r="Y23" s="18">
        <v>0.22263041125435357</v>
      </c>
      <c r="Z23" s="18">
        <v>0.24078802548506167</v>
      </c>
      <c r="AA23" s="18">
        <v>3.651000471076131E-2</v>
      </c>
    </row>
    <row r="24" spans="1:27" x14ac:dyDescent="0.25">
      <c r="A24" s="1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5" spans="1:27" ht="26.4" x14ac:dyDescent="0.25">
      <c r="A25" s="19" t="s">
        <v>204</v>
      </c>
      <c r="B25" s="14">
        <v>1124448</v>
      </c>
      <c r="C25" s="14">
        <v>1128588</v>
      </c>
      <c r="D25" s="14">
        <v>1124308</v>
      </c>
      <c r="E25" s="14">
        <v>1107228</v>
      </c>
      <c r="F25" s="14">
        <v>1091750</v>
      </c>
      <c r="G25" s="14">
        <v>1094098</v>
      </c>
      <c r="H25" s="14">
        <v>1102496</v>
      </c>
      <c r="I25" s="14">
        <v>1107229</v>
      </c>
      <c r="J25" s="14">
        <v>1111267</v>
      </c>
      <c r="K25" s="14">
        <v>1099709</v>
      </c>
      <c r="L25" s="14">
        <v>1080974</v>
      </c>
      <c r="M25" s="14">
        <v>1047046</v>
      </c>
      <c r="N25" s="14">
        <v>1015038</v>
      </c>
      <c r="O25" s="14">
        <v>981291</v>
      </c>
      <c r="P25" s="14">
        <v>954358</v>
      </c>
      <c r="Q25" s="14">
        <v>933381</v>
      </c>
      <c r="R25" s="14">
        <v>918952</v>
      </c>
      <c r="S25" s="14">
        <v>912654</v>
      </c>
      <c r="T25" s="14">
        <v>912975</v>
      </c>
      <c r="U25" s="14">
        <v>920214</v>
      </c>
      <c r="V25" s="14">
        <v>911806</v>
      </c>
      <c r="W25" s="14">
        <v>898481</v>
      </c>
      <c r="X25" s="14">
        <v>879701</v>
      </c>
      <c r="Y25" s="14">
        <v>857742</v>
      </c>
      <c r="Z25" s="14">
        <v>843588</v>
      </c>
      <c r="AA25" s="14">
        <v>828678</v>
      </c>
    </row>
    <row r="26" spans="1:27" ht="26.4" x14ac:dyDescent="0.25">
      <c r="A26" s="19" t="s">
        <v>205</v>
      </c>
      <c r="B26" s="51">
        <v>0.8977249281425197</v>
      </c>
      <c r="C26" s="51">
        <v>0.8960027928703832</v>
      </c>
      <c r="D26" s="51">
        <v>0.89511592908704729</v>
      </c>
      <c r="E26" s="51">
        <v>0.8899585270603706</v>
      </c>
      <c r="F26" s="51">
        <v>0.88258117700938865</v>
      </c>
      <c r="G26" s="51">
        <v>0.87988553127781977</v>
      </c>
      <c r="H26" s="51">
        <v>0.87318502742867099</v>
      </c>
      <c r="I26" s="51">
        <v>0.86858454755068737</v>
      </c>
      <c r="J26" s="51">
        <v>0.86651812750671076</v>
      </c>
      <c r="K26" s="51">
        <v>0.86691752090780383</v>
      </c>
      <c r="L26" s="51">
        <v>0.87867145740785624</v>
      </c>
      <c r="M26" s="51">
        <v>0.88822745132496561</v>
      </c>
      <c r="N26" s="51">
        <v>0.89353797591814299</v>
      </c>
      <c r="O26" s="51">
        <v>0.89265569540533851</v>
      </c>
      <c r="P26" s="51">
        <v>0.88138099120036717</v>
      </c>
      <c r="Q26" s="51">
        <v>0.88031146980707775</v>
      </c>
      <c r="R26" s="51">
        <v>0.88219841732756443</v>
      </c>
      <c r="S26" s="51">
        <v>0.88176680319157097</v>
      </c>
      <c r="T26" s="51">
        <v>0.88493003641939816</v>
      </c>
      <c r="U26" s="51">
        <v>0.88847920157702442</v>
      </c>
      <c r="V26" s="51">
        <v>0.89062256664246564</v>
      </c>
      <c r="W26" s="51">
        <v>0.89649419408980269</v>
      </c>
      <c r="X26" s="51">
        <v>0.89965567846347794</v>
      </c>
      <c r="Y26" s="51">
        <v>0.90052370059994735</v>
      </c>
      <c r="Z26" s="51">
        <v>0.90201377923820636</v>
      </c>
      <c r="AA26" s="51">
        <v>0.90239755369395591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RR och noter-Q</vt:lpstr>
      <vt:lpstr>BR och noter-Q</vt:lpstr>
      <vt:lpstr>Kassaflöde-Q</vt:lpstr>
      <vt:lpstr>Segment-Q</vt:lpstr>
      <vt:lpstr>Nyckeltal-Q</vt:lpstr>
      <vt:lpstr>Alternativa nyckeltal-Q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Möller</dc:creator>
  <cp:lastModifiedBy>Lena Möller</cp:lastModifiedBy>
  <cp:lastPrinted>2021-09-30T09:59:42Z</cp:lastPrinted>
  <dcterms:created xsi:type="dcterms:W3CDTF">2021-09-20T11:45:21Z</dcterms:created>
  <dcterms:modified xsi:type="dcterms:W3CDTF">2025-04-15T05:28:08Z</dcterms:modified>
</cp:coreProperties>
</file>